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Документы\2019\План ФХД 2019\29.08.2019\"/>
    </mc:Choice>
  </mc:AlternateContent>
  <bookViews>
    <workbookView xWindow="0" yWindow="0" windowWidth="28800" windowHeight="12300"/>
  </bookViews>
  <sheets>
    <sheet name="расчеты" sheetId="4" r:id="rId1"/>
  </sheets>
  <definedNames>
    <definedName name="_xlnm.Print_Area" localSheetId="0">расчеты!$A$1:$CB$398</definedName>
  </definedNames>
  <calcPr calcId="162913"/>
</workbook>
</file>

<file path=xl/calcChain.xml><?xml version="1.0" encoding="utf-8"?>
<calcChain xmlns="http://schemas.openxmlformats.org/spreadsheetml/2006/main">
  <c r="BJ218" i="4" l="1"/>
  <c r="AW218" i="4"/>
  <c r="BP73" i="4"/>
  <c r="BP74" i="4"/>
  <c r="AJ234" i="4"/>
  <c r="BP235" i="4"/>
  <c r="AN161" i="4" l="1"/>
  <c r="BJ161" i="4" s="1"/>
  <c r="BN381" i="4"/>
  <c r="BN382" i="4"/>
  <c r="BN383" i="4"/>
  <c r="BN384" i="4"/>
  <c r="BN366" i="4"/>
  <c r="BN373" i="4" s="1"/>
  <c r="BN367" i="4"/>
  <c r="BN368" i="4"/>
  <c r="BN369" i="4"/>
  <c r="BN370" i="4"/>
  <c r="BN371" i="4"/>
  <c r="BN372" i="4"/>
  <c r="BN351" i="4"/>
  <c r="BN352" i="4"/>
  <c r="BN353" i="4"/>
  <c r="BN354" i="4"/>
  <c r="BN355" i="4"/>
  <c r="BN356" i="4"/>
  <c r="BN357" i="4"/>
  <c r="BN350" i="4"/>
  <c r="BN334" i="4"/>
  <c r="BN335" i="4"/>
  <c r="BN336" i="4"/>
  <c r="BN337" i="4"/>
  <c r="BN338" i="4"/>
  <c r="BN339" i="4"/>
  <c r="BN340" i="4"/>
  <c r="AJ233" i="4"/>
  <c r="AJ229" i="4"/>
  <c r="BN38" i="4"/>
  <c r="BN309" i="4"/>
  <c r="BN358" i="4" l="1"/>
  <c r="BN386" i="4"/>
  <c r="BN333" i="4"/>
  <c r="BN269" i="4"/>
  <c r="AU230" i="4"/>
  <c r="BP230" i="4" s="1"/>
  <c r="AU233" i="4" l="1"/>
  <c r="BP233" i="4" s="1"/>
  <c r="AU232" i="4"/>
  <c r="BP232" i="4" s="1"/>
  <c r="AU231" i="4"/>
  <c r="BP231" i="4" s="1"/>
  <c r="AU229" i="4"/>
  <c r="BP229" i="4" s="1"/>
  <c r="BN31" i="4" l="1"/>
  <c r="BN58" i="4"/>
  <c r="BN57" i="4"/>
  <c r="BN44" i="4"/>
  <c r="BN29" i="4"/>
  <c r="BP76" i="4" l="1"/>
  <c r="BQ115" i="4" l="1"/>
  <c r="BN25" i="4"/>
  <c r="BN101" i="4" l="1"/>
  <c r="BN100" i="4"/>
  <c r="BN99" i="4"/>
  <c r="BN102" i="4" l="1"/>
  <c r="BP205" i="4"/>
  <c r="BN288" i="4"/>
  <c r="BJ162" i="4"/>
  <c r="BJ163" i="4"/>
  <c r="BN26" i="4"/>
  <c r="BN27" i="4"/>
  <c r="BN28" i="4"/>
  <c r="BN30" i="4"/>
  <c r="BN32" i="4"/>
  <c r="BN33" i="4"/>
  <c r="BN34" i="4"/>
  <c r="BN35" i="4"/>
  <c r="BN36" i="4"/>
  <c r="BN37" i="4"/>
  <c r="BN39" i="4"/>
  <c r="BN40" i="4"/>
  <c r="BN41" i="4"/>
  <c r="BN42" i="4"/>
  <c r="BN43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9" i="4"/>
  <c r="BN60" i="4"/>
  <c r="BN323" i="4"/>
  <c r="BN322" i="4"/>
  <c r="BN321" i="4"/>
  <c r="BN299" i="4"/>
  <c r="BN298" i="4"/>
  <c r="BN297" i="4"/>
  <c r="BN190" i="4"/>
  <c r="BN189" i="4"/>
  <c r="BN175" i="4"/>
  <c r="BN148" i="4"/>
  <c r="BP88" i="4"/>
  <c r="BJ219" i="4"/>
  <c r="BP208" i="4"/>
  <c r="BP75" i="4"/>
  <c r="BO247" i="4"/>
  <c r="BP207" i="4"/>
  <c r="BP206" i="4"/>
  <c r="BN188" i="4"/>
  <c r="BN191" i="4" s="1"/>
  <c r="BN176" i="4"/>
  <c r="BN174" i="4"/>
  <c r="BN149" i="4"/>
  <c r="BN147" i="4"/>
  <c r="BP87" i="4"/>
  <c r="BP89" i="4"/>
  <c r="BJ164" i="4" l="1"/>
  <c r="BN342" i="4"/>
  <c r="BJ220" i="4"/>
  <c r="BN150" i="4"/>
  <c r="BN300" i="4"/>
  <c r="BN324" i="4"/>
  <c r="BN177" i="4"/>
  <c r="BP209" i="4"/>
  <c r="BP77" i="4"/>
  <c r="BN312" i="4"/>
  <c r="BN61" i="4"/>
  <c r="BE113" i="4" s="1"/>
  <c r="BP90" i="4"/>
  <c r="BE120" i="4" l="1"/>
  <c r="BQ120" i="4" s="1"/>
  <c r="BE118" i="4"/>
  <c r="BE125" i="4"/>
  <c r="BQ125" i="4" s="1"/>
  <c r="BQ113" i="4" l="1"/>
  <c r="BQ112" i="4" s="1"/>
  <c r="BE131" i="4"/>
  <c r="BQ131" i="4" s="1"/>
  <c r="BQ118" i="4" l="1"/>
  <c r="BQ133" i="4" s="1"/>
  <c r="CL386" i="4" s="1"/>
</calcChain>
</file>

<file path=xl/sharedStrings.xml><?xml version="1.0" encoding="utf-8"?>
<sst xmlns="http://schemas.openxmlformats.org/spreadsheetml/2006/main" count="571" uniqueCount="293">
  <si>
    <t>1. Расчеты (обоснования) выплат персоналу (строка 210)</t>
  </si>
  <si>
    <t>Код видов расходов</t>
  </si>
  <si>
    <t>Источник финансового обеспечения</t>
  </si>
  <si>
    <t>1.1. Расчеты (обоснования) расходов на оплату труда</t>
  </si>
  <si>
    <t>№</t>
  </si>
  <si>
    <t>п/п</t>
  </si>
  <si>
    <t>Должность,</t>
  </si>
  <si>
    <t>в том числе:</t>
  </si>
  <si>
    <t>Фонд оплаты</t>
  </si>
  <si>
    <t>труда в год, руб.</t>
  </si>
  <si>
    <t>Установленная</t>
  </si>
  <si>
    <t>численность,</t>
  </si>
  <si>
    <t>единиц</t>
  </si>
  <si>
    <t>Итого:</t>
  </si>
  <si>
    <t>х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</si>
  <si>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</si>
  <si>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</si>
  <si>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</t>
  </si>
  <si>
    <t>выплаты на одного</t>
  </si>
  <si>
    <t>работника в день,</t>
  </si>
  <si>
    <t>руб.</t>
  </si>
  <si>
    <t>Количество</t>
  </si>
  <si>
    <t>работников,</t>
  </si>
  <si>
    <t>чел.</t>
  </si>
  <si>
    <t>дней</t>
  </si>
  <si>
    <t>Сумма, руб.</t>
  </si>
  <si>
    <t>Численность</t>
  </si>
  <si>
    <t>получающих</t>
  </si>
  <si>
    <t>пособие</t>
  </si>
  <si>
    <t>выплат в год</t>
  </si>
  <si>
    <t>на одного</t>
  </si>
  <si>
    <t>работника</t>
  </si>
  <si>
    <t>Размер</t>
  </si>
  <si>
    <t>выплаты</t>
  </si>
  <si>
    <t>в месяц, руб.</t>
  </si>
  <si>
    <t>(пособия)</t>
  </si>
  <si>
    <t>Наименование государственного внебюджетного фонда</t>
  </si>
  <si>
    <t>Сумма взноса,</t>
  </si>
  <si>
    <t>Размер базы</t>
  </si>
  <si>
    <t>для начисления</t>
  </si>
  <si>
    <t>страховых</t>
  </si>
  <si>
    <t>1.1.</t>
  </si>
  <si>
    <t>Страховые взносы в Пенсионный фонд Российской Федерации, всего</t>
  </si>
  <si>
    <t>по ставке 22,0 %</t>
  </si>
  <si>
    <t>по ставке 10,0 %</t>
  </si>
  <si>
    <t>1.2.</t>
  </si>
  <si>
    <t>1.3.</t>
  </si>
  <si>
    <t>с применением пониженных тарифов взносов в Пенсионный фонд</t>
  </si>
  <si>
    <t>Российской Федерации для отдельных категорий плательщиков</t>
  </si>
  <si>
    <t>Страховые взносы в Фонд социального страхования Российской</t>
  </si>
  <si>
    <t xml:space="preserve">обязательное социальное страхование на случай временной </t>
  </si>
  <si>
    <t>2.1.</t>
  </si>
  <si>
    <t>с применением ставки взносов в Фонд социального страхования</t>
  </si>
  <si>
    <t>Российской Федерации по ставке 0,0 %</t>
  </si>
  <si>
    <t>2.2.</t>
  </si>
  <si>
    <t>обязательное социальное страхование от несчастных случаев</t>
  </si>
  <si>
    <t>на производстве и профессиональных заболеваний по ставке 0,2 %</t>
  </si>
  <si>
    <t>2.3.</t>
  </si>
  <si>
    <t>2.4.</t>
  </si>
  <si>
    <t>2.5.</t>
  </si>
  <si>
    <r>
      <t>на производстве и профессиональных заболеваний по ставке 0,_ %</t>
    </r>
    <r>
      <rPr>
        <vertAlign val="superscript"/>
        <sz val="10"/>
        <rFont val="Times New Roman"/>
        <family val="1"/>
        <charset val="204"/>
      </rPr>
      <t>*</t>
    </r>
  </si>
  <si>
    <t>Страховые взносы в Федеральный фонд обязательного медицинского</t>
  </si>
  <si>
    <t>страхования, всего (по ставке 5,1 %)</t>
  </si>
  <si>
    <t>Наименование показателя</t>
  </si>
  <si>
    <t>2. Расчеты (обоснования) расходов на социальные и иные выплаты населению</t>
  </si>
  <si>
    <t>Размер одной</t>
  </si>
  <si>
    <t>выплаты, руб.</t>
  </si>
  <si>
    <t>Общая сумма</t>
  </si>
  <si>
    <t>выплат, руб.</t>
  </si>
  <si>
    <t>Налоговая</t>
  </si>
  <si>
    <t>база, руб.</t>
  </si>
  <si>
    <t>%</t>
  </si>
  <si>
    <t xml:space="preserve">Ставка </t>
  </si>
  <si>
    <t>налога, %</t>
  </si>
  <si>
    <t>Сумма исчисленного</t>
  </si>
  <si>
    <t>налога, подлежащего</t>
  </si>
  <si>
    <t>уплате, руб.</t>
  </si>
  <si>
    <t>(гр. 3×гр. 4)</t>
  </si>
  <si>
    <t>(гр. 3×гр. 4/100)</t>
  </si>
  <si>
    <t>5. Расчет (обоснование) прочих расходов</t>
  </si>
  <si>
    <t>(кроме расходов на закупку товаров, работ, услуг)</t>
  </si>
  <si>
    <t>6. Расчет (обоснование) расходов на закупку товаров, работ, услуг</t>
  </si>
  <si>
    <t>номеров</t>
  </si>
  <si>
    <t>в год</t>
  </si>
  <si>
    <t>платежей</t>
  </si>
  <si>
    <t>Стоимость</t>
  </si>
  <si>
    <t>за единицу,</t>
  </si>
  <si>
    <t>6.1. Расчет (обоснование) расходов на оплату услуг связи</t>
  </si>
  <si>
    <t>услуг</t>
  </si>
  <si>
    <t>перевозки</t>
  </si>
  <si>
    <t>Цена услуги</t>
  </si>
  <si>
    <t>(гр. 3×гр. 4×гр.5)</t>
  </si>
  <si>
    <t>6.2. Расчет (обоснование) расходов на оплату транспортных услуг</t>
  </si>
  <si>
    <t>6.3. Расчет (обоснование) расходов на оплату коммунальных услуг</t>
  </si>
  <si>
    <t>потребления</t>
  </si>
  <si>
    <t>ресурсов</t>
  </si>
  <si>
    <t>Тариф</t>
  </si>
  <si>
    <t>(с учетом</t>
  </si>
  <si>
    <t>НДС), руб.</t>
  </si>
  <si>
    <t>Индексация,</t>
  </si>
  <si>
    <t>6.4. Расчет (обоснование) расходов на оплату аренды имущества</t>
  </si>
  <si>
    <t>Ставка</t>
  </si>
  <si>
    <t>арендной</t>
  </si>
  <si>
    <t>платы</t>
  </si>
  <si>
    <t>с учетом НДС,</t>
  </si>
  <si>
    <t>6.5. Расчет (обоснование) расходов на оплату работ, услуг по содержанию имущества</t>
  </si>
  <si>
    <t>Объект</t>
  </si>
  <si>
    <t>работ</t>
  </si>
  <si>
    <t>(услуг)</t>
  </si>
  <si>
    <t>6.6. Расчет (обоснование) расходов на оплату прочих работ, услуг</t>
  </si>
  <si>
    <t>договоров</t>
  </si>
  <si>
    <t>услуги, руб.</t>
  </si>
  <si>
    <t>Средняя</t>
  </si>
  <si>
    <t>стоимость,</t>
  </si>
  <si>
    <t>1.3. Расчеты (обоснования) выплат персоналу по уходу за ребенком</t>
  </si>
  <si>
    <t>взносов, руб.</t>
  </si>
  <si>
    <t>Федерации, всего</t>
  </si>
  <si>
    <t>нетрудоспособности и в связи с материнством по ставке 2,9 %</t>
  </si>
  <si>
    <t>* Указываются страховые тарифы, дифференцированные по классам профессионального риска, установленные Федеральным законом от 22 декабря 2005 г. № 179-ФЗ «О страховых тарифах на обязательное социальное страхование от несчастных случаев на производстве и профессиональных заболеваний на 2006 год» (Собрание законодательства Российской Федерации, 2005, № 52, ст. 5592; 2015, № 51, ст.7233).</t>
  </si>
  <si>
    <t>3. Расчет (обоснование) расходов на уплату налогов, сборов и иных платежей</t>
  </si>
  <si>
    <t>4. Расчет (обоснование) расходов на безвозмездные перечисления организациям</t>
  </si>
  <si>
    <t>перевозки,</t>
  </si>
  <si>
    <t>(гр. 4×гр. 5×гр. 6)</t>
  </si>
  <si>
    <t>работ (услуг),</t>
  </si>
  <si>
    <t>к Порядку составления и утверждения плана</t>
  </si>
  <si>
    <t xml:space="preserve">финансово-хозяйственной деятельности </t>
  </si>
  <si>
    <t>государственных бюджетных и автономных учреждений,</t>
  </si>
  <si>
    <t>находящихся в ведении Департамента образования,</t>
  </si>
  <si>
    <t>культуры и спорта Чукотского автономного округа</t>
  </si>
  <si>
    <t>Приложение 2</t>
  </si>
  <si>
    <t>Среднемесячный</t>
  </si>
  <si>
    <t>размер оплаты</t>
  </si>
  <si>
    <t>труда на одного</t>
  </si>
  <si>
    <t>работника, руб.</t>
  </si>
  <si>
    <t xml:space="preserve">Расчеты (обоснования) к плану финансово-хозяйственной деятельности </t>
  </si>
  <si>
    <t>(подпись)</t>
  </si>
  <si>
    <t>(расшифровка подписи)</t>
  </si>
  <si>
    <t>Ответственный</t>
  </si>
  <si>
    <t>исполнитель</t>
  </si>
  <si>
    <t>(должность)</t>
  </si>
  <si>
    <t>«</t>
  </si>
  <si>
    <t>»</t>
  </si>
  <si>
    <t>г.</t>
  </si>
  <si>
    <t>Главный бухгалтер</t>
  </si>
  <si>
    <t>244</t>
  </si>
  <si>
    <t>Директор</t>
  </si>
  <si>
    <t>(наименование учреждения)</t>
  </si>
  <si>
    <t>группа должностей</t>
  </si>
  <si>
    <t>(гр. 3×гр. 4×12)</t>
  </si>
  <si>
    <t>КДАУ</t>
  </si>
  <si>
    <t>(адрес)</t>
  </si>
  <si>
    <t>6.8. Расчет (обоснование) расходов на приобретение основных средств</t>
  </si>
  <si>
    <t>6.7. Расчет (обоснование) прочих расходов</t>
  </si>
  <si>
    <t>1.5.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</si>
  <si>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1.4. Расчеты (обоснования) расходов на прочие выплаты, прочие расходы</t>
  </si>
  <si>
    <t>6.10. Расчет (обоснование) расходов на приобретение материальных запасов</t>
  </si>
  <si>
    <t>6.9. Расчет (обоснование) расходов на приобретение нематериальных активов</t>
  </si>
  <si>
    <t>Государственного автономного общеобразовательного учреждения Чукотского автономного округа «Чукотский окружной профильный лицей»</t>
  </si>
  <si>
    <t>111</t>
  </si>
  <si>
    <t>211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</si>
  <si>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</si>
  <si>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</si>
  <si>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</si>
  <si>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</si>
  <si>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</si>
  <si>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</si>
  <si>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</si>
  <si>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</si>
  <si>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</si>
  <si>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</si>
  <si>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</si>
  <si>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</si>
  <si>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</si>
  <si>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</si>
  <si>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</si>
  <si>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</si>
  <si>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</si>
  <si>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</si>
  <si>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</si>
  <si>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23</t>
  </si>
  <si>
    <t>20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</si>
  <si>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</si>
  <si>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</si>
  <si>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</si>
  <si>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</si>
  <si>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</si>
  <si>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</si>
  <si>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</si>
  <si>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</si>
  <si>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</si>
  <si>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</si>
  <si>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Заместитель директора</t>
  </si>
  <si>
    <t>Заведущий отдела</t>
  </si>
  <si>
    <t>Методист</t>
  </si>
  <si>
    <t>Педагог-психолог</t>
  </si>
  <si>
    <t>Социальный педагог</t>
  </si>
  <si>
    <t>Педагог-организатор ОБЖ</t>
  </si>
  <si>
    <t>Воспитатель</t>
  </si>
  <si>
    <t>Педагог доп. образования</t>
  </si>
  <si>
    <t>Педагог-организатор</t>
  </si>
  <si>
    <t>Учитель</t>
  </si>
  <si>
    <t>Старший дежурный по режиму</t>
  </si>
  <si>
    <t>Дежурный по режиму</t>
  </si>
  <si>
    <t>Документовед</t>
  </si>
  <si>
    <t>Бухгалтер</t>
  </si>
  <si>
    <t>Юрисконсульт</t>
  </si>
  <si>
    <t>Библиотекарь</t>
  </si>
  <si>
    <t>Инженер</t>
  </si>
  <si>
    <t>Инженер-программист</t>
  </si>
  <si>
    <t>Техник-программист</t>
  </si>
  <si>
    <t>Заведующий общежитием</t>
  </si>
  <si>
    <t>Заведующий хозяйством</t>
  </si>
  <si>
    <t>Заведующий складом</t>
  </si>
  <si>
    <t>Лаборант</t>
  </si>
  <si>
    <t>Техник</t>
  </si>
  <si>
    <t>Рабочий по КОиРЗ</t>
  </si>
  <si>
    <t>Оператор стиральных машин</t>
  </si>
  <si>
    <t>Гладильщик</t>
  </si>
  <si>
    <t>Уборщик территории</t>
  </si>
  <si>
    <t>Уборщик ПиСП</t>
  </si>
  <si>
    <t>Тренер-преподаватель</t>
  </si>
  <si>
    <t>32</t>
  </si>
  <si>
    <t>112</t>
  </si>
  <si>
    <t>212</t>
  </si>
  <si>
    <t>Суточные</t>
  </si>
  <si>
    <t>119</t>
  </si>
  <si>
    <t>213</t>
  </si>
  <si>
    <t>851</t>
  </si>
  <si>
    <t>Налог на имущество</t>
  </si>
  <si>
    <t>Налог на землю</t>
  </si>
  <si>
    <t>221</t>
  </si>
  <si>
    <t>Услуги связи</t>
  </si>
  <si>
    <t>Теплоснабжение</t>
  </si>
  <si>
    <t>Питьевая вода</t>
  </si>
  <si>
    <t>Горячая вода</t>
  </si>
  <si>
    <t>Водоотведение</t>
  </si>
  <si>
    <t>ул. Беринга, д.1,3,5,7</t>
  </si>
  <si>
    <t>Обслуживание электроустановок</t>
  </si>
  <si>
    <t>Обслуживание инж. сетей (водопровод)</t>
  </si>
  <si>
    <t>Обслуживание вентиляции</t>
  </si>
  <si>
    <t xml:space="preserve">Обслуживание пож\охр сигнализации </t>
  </si>
  <si>
    <t>Обслуж системы передачи оповещений</t>
  </si>
  <si>
    <t>Обслуживание видеонаблюдения</t>
  </si>
  <si>
    <t>Ремонт оборудования</t>
  </si>
  <si>
    <t>Поверка оборудования</t>
  </si>
  <si>
    <t>Испытание пожарных гидрантов</t>
  </si>
  <si>
    <t>Обслуживание программного продукта "1С"</t>
  </si>
  <si>
    <t>Периодический медицинский осмотр</t>
  </si>
  <si>
    <t>Освидетельствование ОС</t>
  </si>
  <si>
    <t>Компьютерная техника</t>
  </si>
  <si>
    <t>Хозяйственные расходы</t>
  </si>
  <si>
    <t>Канцелярские товары</t>
  </si>
  <si>
    <t>Картриджи</t>
  </si>
  <si>
    <t>Вода бутилированная</t>
  </si>
  <si>
    <t>Самыгина В.В.</t>
  </si>
  <si>
    <t>223</t>
  </si>
  <si>
    <t>225</t>
  </si>
  <si>
    <t>226</t>
  </si>
  <si>
    <t>310</t>
  </si>
  <si>
    <t>Проезд</t>
  </si>
  <si>
    <t>Проживание</t>
  </si>
  <si>
    <t>291</t>
  </si>
  <si>
    <t>Заведующий производством (шеф-повар)</t>
  </si>
  <si>
    <t>Повар</t>
  </si>
  <si>
    <t>Мойщик посуды</t>
  </si>
  <si>
    <t>Кухонный рабочий</t>
  </si>
  <si>
    <t>Электрическая энергия</t>
  </si>
  <si>
    <t>222</t>
  </si>
  <si>
    <t>Испытания диэл. Галош, перчаток, ковриков</t>
  </si>
  <si>
    <t xml:space="preserve">Кнопка вызова ЧОП </t>
  </si>
  <si>
    <t>Ремонт кровли</t>
  </si>
  <si>
    <t>ул. Беринга, д.</t>
  </si>
  <si>
    <t xml:space="preserve">Договор ГПД </t>
  </si>
  <si>
    <t>Изготовление аттестатов</t>
  </si>
  <si>
    <t>Дезинсекция</t>
  </si>
  <si>
    <t>Гигиеническая подготовка</t>
  </si>
  <si>
    <t>Обучение персонала (антитеррористическая, антикорупционная)</t>
  </si>
  <si>
    <t>Лекарственные препараты</t>
  </si>
  <si>
    <t>Продукты питания</t>
  </si>
  <si>
    <t>Постельный комплект</t>
  </si>
  <si>
    <t>ПП Гарант</t>
  </si>
  <si>
    <t>ПП 1С</t>
  </si>
  <si>
    <t>ПП Контур</t>
  </si>
  <si>
    <t>Субсидия на выполнение государственного задания</t>
  </si>
  <si>
    <t>Приобретиение билетов по проезду в командировку</t>
  </si>
  <si>
    <t>341</t>
  </si>
  <si>
    <t>342</t>
  </si>
  <si>
    <t>345</t>
  </si>
  <si>
    <t>346</t>
  </si>
  <si>
    <t>Прочие коммунальные услуги</t>
  </si>
  <si>
    <t>Вывоз снега</t>
  </si>
  <si>
    <t>Коваленко Т.А.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</si>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</sst>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.5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6" fillId="0" borderId="5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164" fontId="8" fillId="0" borderId="5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164" fontId="8" fillId="0" borderId="3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164" fontId="8" fillId="0" borderId="4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164" fontId="6" fillId="0" borderId="11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  <xf numFmtId="0" fontId="6" fillId="0" borderId="9" xfId="0" applyFont="1" applyBorder="1" applyAlignment="1">
      <alignment horizontal="left" indent="1"/>
    </xf>
    <xf numFmtId="0" fontId="2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0" borderId="11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10" fillId="0" borderId="0" xfId="0" applyFont="1" applyAlignment="1">
      <alignment horizontal="center" wrapText="1"/>
    </xf>
    <xf numFmtId="49" fontId="1" fillId="2" borderId="2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L398"/>
  <sheetViews>
    <sheetView tabSelected="1" view="pageBreakPreview" topLeftCell="A348" zoomScaleSheetLayoutView="100" workbookViewId="0">
      <selection activeCell="BF389" sqref="BF389"/>
    </sheetView>
  </sheetViews>
  <sheetFormatPr defaultColWidth="1.140625" defaultRowHeight="12.75" x14ac:dyDescent="0.2"/>
  <cols>
    <col min="1" max="59" width="1.140625" style="6"/>
    <col min="60" max="60" width="1.7109375" style="6" customWidth="1"/>
    <col min="61" max="63" width="1.140625" style="6"/>
    <col min="64" max="64" width="1.7109375" style="6" customWidth="1"/>
    <col min="65" max="79" width="1.140625" style="6"/>
    <col min="80" max="80" width="2.5703125" style="6" customWidth="1"/>
    <col min="81" max="89" width="1.140625" style="6"/>
    <col min="90" max="90" width="18.85546875" style="6" customWidth="1"/>
    <col min="91" max="16384" width="1.140625" style="6"/>
  </cols>
  <sheetData>
    <row r="1" spans="1:80" x14ac:dyDescent="0.2">
      <c r="CB1" s="2" t="s">
        <v>129</v>
      </c>
    </row>
    <row r="2" spans="1:80" x14ac:dyDescent="0.2">
      <c r="CB2" s="2" t="s">
        <v>124</v>
      </c>
    </row>
    <row r="3" spans="1:80" x14ac:dyDescent="0.2">
      <c r="CB3" s="2" t="s">
        <v>125</v>
      </c>
    </row>
    <row r="4" spans="1:80" x14ac:dyDescent="0.2">
      <c r="CB4" s="2" t="s">
        <v>126</v>
      </c>
    </row>
    <row r="5" spans="1:80" x14ac:dyDescent="0.2">
      <c r="CB5" s="2" t="s">
        <v>127</v>
      </c>
    </row>
    <row r="6" spans="1:80" x14ac:dyDescent="0.2">
      <c r="CB6" s="2" t="s">
        <v>128</v>
      </c>
    </row>
    <row r="8" spans="1:80" ht="15.75" x14ac:dyDescent="0.25">
      <c r="A8" s="85" t="s">
        <v>134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</row>
    <row r="10" spans="1:80" ht="29.25" customHeight="1" x14ac:dyDescent="0.25">
      <c r="A10" s="110" t="s">
        <v>157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</row>
    <row r="11" spans="1:80" x14ac:dyDescent="0.2">
      <c r="A11" s="112" t="s">
        <v>146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</row>
    <row r="13" spans="1:80" ht="30" customHeight="1" x14ac:dyDescent="0.25">
      <c r="A13" s="118" t="s">
        <v>2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9" t="s">
        <v>283</v>
      </c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</row>
    <row r="15" spans="1:80" ht="15.75" x14ac:dyDescent="0.25">
      <c r="A15" s="85" t="s">
        <v>0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</row>
    <row r="16" spans="1:8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</row>
    <row r="17" spans="1:80" ht="15.75" x14ac:dyDescent="0.25">
      <c r="A17" s="85" t="s">
        <v>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</row>
    <row r="18" spans="1:80" ht="15.75" x14ac:dyDescent="0.25">
      <c r="A18" s="3" t="s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80" t="s">
        <v>158</v>
      </c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19"/>
      <c r="AL18" s="19"/>
      <c r="AM18" s="19"/>
      <c r="AN18" s="19"/>
      <c r="AO18" s="19"/>
      <c r="AP18" s="19"/>
      <c r="AQ18" s="19"/>
      <c r="AR18" s="19"/>
      <c r="AS18" s="79" t="s">
        <v>149</v>
      </c>
      <c r="AT18" s="79"/>
      <c r="AU18" s="79"/>
      <c r="AV18" s="79"/>
      <c r="AW18" s="79"/>
      <c r="AX18" s="79"/>
      <c r="AY18" s="79"/>
      <c r="AZ18" s="79"/>
      <c r="BA18" s="79"/>
      <c r="BB18" s="79"/>
      <c r="BC18" s="80" t="s">
        <v>159</v>
      </c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</row>
    <row r="20" spans="1:80" x14ac:dyDescent="0.2">
      <c r="A20" s="49" t="s">
        <v>4</v>
      </c>
      <c r="B20" s="50"/>
      <c r="C20" s="50"/>
      <c r="D20" s="51"/>
      <c r="E20" s="111" t="s">
        <v>6</v>
      </c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3"/>
      <c r="AM20" s="49" t="s">
        <v>10</v>
      </c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1"/>
      <c r="AZ20" s="111" t="s">
        <v>130</v>
      </c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3"/>
      <c r="BN20" s="111" t="s">
        <v>8</v>
      </c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3"/>
    </row>
    <row r="21" spans="1:80" x14ac:dyDescent="0.2">
      <c r="A21" s="43" t="s">
        <v>5</v>
      </c>
      <c r="B21" s="44"/>
      <c r="C21" s="44"/>
      <c r="D21" s="45"/>
      <c r="E21" s="103" t="s">
        <v>147</v>
      </c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5"/>
      <c r="AM21" s="43" t="s">
        <v>11</v>
      </c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5"/>
      <c r="AZ21" s="103" t="s">
        <v>131</v>
      </c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5"/>
      <c r="BN21" s="103" t="s">
        <v>9</v>
      </c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5"/>
    </row>
    <row r="22" spans="1:80" x14ac:dyDescent="0.2">
      <c r="A22" s="43"/>
      <c r="B22" s="44"/>
      <c r="C22" s="44"/>
      <c r="D22" s="45"/>
      <c r="E22" s="103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5"/>
      <c r="AM22" s="43" t="s">
        <v>12</v>
      </c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5"/>
      <c r="AZ22" s="103" t="s">
        <v>132</v>
      </c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5"/>
      <c r="BN22" s="103" t="s">
        <v>148</v>
      </c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5"/>
    </row>
    <row r="23" spans="1:80" x14ac:dyDescent="0.2">
      <c r="A23" s="43"/>
      <c r="B23" s="44"/>
      <c r="C23" s="44"/>
      <c r="D23" s="45"/>
      <c r="E23" s="106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8"/>
      <c r="AM23" s="89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1"/>
      <c r="AZ23" s="106" t="s">
        <v>133</v>
      </c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8"/>
      <c r="BN23" s="106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8"/>
    </row>
    <row r="24" spans="1:80" x14ac:dyDescent="0.2">
      <c r="A24" s="120">
        <v>1</v>
      </c>
      <c r="B24" s="120"/>
      <c r="C24" s="120"/>
      <c r="D24" s="120"/>
      <c r="E24" s="99">
        <v>2</v>
      </c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1"/>
      <c r="AM24" s="40">
        <v>3</v>
      </c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2"/>
      <c r="AZ24" s="40">
        <v>4</v>
      </c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2"/>
      <c r="BN24" s="40">
        <v>5</v>
      </c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2"/>
    </row>
    <row r="25" spans="1:80" x14ac:dyDescent="0.2">
      <c r="A25" s="81" t="s">
        <v>160</v>
      </c>
      <c r="B25" s="81"/>
      <c r="C25" s="81"/>
      <c r="D25" s="81"/>
      <c r="E25" s="73" t="s">
        <v>145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5"/>
      <c r="AM25" s="31">
        <v>1</v>
      </c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3"/>
      <c r="AZ25" s="31">
        <v>88000</v>
      </c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3"/>
      <c r="BN25" s="31">
        <f>AM25*AZ25*12</f>
        <v>1056000</v>
      </c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3"/>
    </row>
    <row r="26" spans="1:80" x14ac:dyDescent="0.2">
      <c r="A26" s="81" t="s">
        <v>161</v>
      </c>
      <c r="B26" s="81"/>
      <c r="C26" s="81"/>
      <c r="D26" s="81"/>
      <c r="E26" s="73" t="s">
        <v>191</v>
      </c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5"/>
      <c r="AM26" s="31">
        <v>3.5</v>
      </c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3"/>
      <c r="AZ26" s="31">
        <v>68700</v>
      </c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3"/>
      <c r="BN26" s="31">
        <f t="shared" ref="BN26:BN37" si="0">AM26*AZ26*12</f>
        <v>2885400</v>
      </c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3"/>
    </row>
    <row r="27" spans="1:80" x14ac:dyDescent="0.2">
      <c r="A27" s="81" t="s">
        <v>162</v>
      </c>
      <c r="B27" s="81"/>
      <c r="C27" s="81"/>
      <c r="D27" s="81"/>
      <c r="E27" s="73" t="s">
        <v>143</v>
      </c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5"/>
      <c r="AM27" s="31">
        <v>1</v>
      </c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3"/>
      <c r="AZ27" s="31">
        <v>67700</v>
      </c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3"/>
      <c r="BN27" s="31">
        <f t="shared" si="0"/>
        <v>812400</v>
      </c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3"/>
    </row>
    <row r="28" spans="1:80" x14ac:dyDescent="0.2">
      <c r="A28" s="81" t="s">
        <v>163</v>
      </c>
      <c r="B28" s="81"/>
      <c r="C28" s="81"/>
      <c r="D28" s="81"/>
      <c r="E28" s="73" t="s">
        <v>192</v>
      </c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5"/>
      <c r="AM28" s="31">
        <v>1</v>
      </c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3"/>
      <c r="AZ28" s="31">
        <v>45000</v>
      </c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3"/>
      <c r="BN28" s="31">
        <f t="shared" si="0"/>
        <v>540000</v>
      </c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3"/>
    </row>
    <row r="29" spans="1:80" x14ac:dyDescent="0.2">
      <c r="A29" s="81" t="s">
        <v>163</v>
      </c>
      <c r="B29" s="81"/>
      <c r="C29" s="81"/>
      <c r="D29" s="81"/>
      <c r="E29" s="73" t="s">
        <v>262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5"/>
      <c r="AM29" s="31">
        <v>1</v>
      </c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3"/>
      <c r="AZ29" s="31">
        <v>45000</v>
      </c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3"/>
      <c r="BN29" s="31">
        <f>AM29*AZ29*5</f>
        <v>225000</v>
      </c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3"/>
    </row>
    <row r="30" spans="1:80" x14ac:dyDescent="0.2">
      <c r="A30" s="81" t="s">
        <v>164</v>
      </c>
      <c r="B30" s="81"/>
      <c r="C30" s="81"/>
      <c r="D30" s="81"/>
      <c r="E30" s="73" t="s">
        <v>193</v>
      </c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5"/>
      <c r="AM30" s="31">
        <v>2</v>
      </c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3"/>
      <c r="AZ30" s="31">
        <v>45000</v>
      </c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3"/>
      <c r="BN30" s="31">
        <f t="shared" si="0"/>
        <v>1080000</v>
      </c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3"/>
    </row>
    <row r="31" spans="1:80" x14ac:dyDescent="0.2">
      <c r="A31" s="81" t="s">
        <v>165</v>
      </c>
      <c r="B31" s="81"/>
      <c r="C31" s="81"/>
      <c r="D31" s="81"/>
      <c r="E31" s="73" t="s">
        <v>194</v>
      </c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5"/>
      <c r="AM31" s="31">
        <v>1</v>
      </c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3"/>
      <c r="AZ31" s="31">
        <v>59601</v>
      </c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3"/>
      <c r="BN31" s="31">
        <f>AM31*AZ31*12</f>
        <v>715212</v>
      </c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3"/>
    </row>
    <row r="32" spans="1:80" x14ac:dyDescent="0.2">
      <c r="A32" s="81" t="s">
        <v>166</v>
      </c>
      <c r="B32" s="81"/>
      <c r="C32" s="81"/>
      <c r="D32" s="81"/>
      <c r="E32" s="73" t="s">
        <v>195</v>
      </c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5"/>
      <c r="AM32" s="31">
        <v>0.75</v>
      </c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3"/>
      <c r="AZ32" s="31">
        <v>46300</v>
      </c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3"/>
      <c r="BN32" s="31">
        <f t="shared" si="0"/>
        <v>416700</v>
      </c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3"/>
    </row>
    <row r="33" spans="1:80" x14ac:dyDescent="0.2">
      <c r="A33" s="81" t="s">
        <v>167</v>
      </c>
      <c r="B33" s="81"/>
      <c r="C33" s="81"/>
      <c r="D33" s="81"/>
      <c r="E33" s="73" t="s">
        <v>196</v>
      </c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5"/>
      <c r="AM33" s="31">
        <v>0.75</v>
      </c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3"/>
      <c r="AZ33" s="31">
        <v>48600</v>
      </c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3"/>
      <c r="BN33" s="31">
        <f t="shared" si="0"/>
        <v>437400</v>
      </c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3"/>
    </row>
    <row r="34" spans="1:80" x14ac:dyDescent="0.2">
      <c r="A34" s="81" t="s">
        <v>168</v>
      </c>
      <c r="B34" s="81"/>
      <c r="C34" s="81"/>
      <c r="D34" s="81"/>
      <c r="E34" s="73" t="s">
        <v>197</v>
      </c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5"/>
      <c r="AM34" s="31">
        <v>8.65</v>
      </c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3"/>
      <c r="AZ34" s="31">
        <v>43100</v>
      </c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3"/>
      <c r="BN34" s="31">
        <f t="shared" si="0"/>
        <v>4473780</v>
      </c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3"/>
    </row>
    <row r="35" spans="1:80" x14ac:dyDescent="0.2">
      <c r="A35" s="81" t="s">
        <v>169</v>
      </c>
      <c r="B35" s="81"/>
      <c r="C35" s="81"/>
      <c r="D35" s="81"/>
      <c r="E35" s="73" t="s">
        <v>198</v>
      </c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5"/>
      <c r="AM35" s="31">
        <v>2.5</v>
      </c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3"/>
      <c r="AZ35" s="31">
        <v>45000</v>
      </c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3"/>
      <c r="BN35" s="31">
        <f t="shared" si="0"/>
        <v>1350000</v>
      </c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3"/>
    </row>
    <row r="36" spans="1:80" x14ac:dyDescent="0.2">
      <c r="A36" s="81" t="s">
        <v>170</v>
      </c>
      <c r="B36" s="81"/>
      <c r="C36" s="81"/>
      <c r="D36" s="81"/>
      <c r="E36" s="73" t="s">
        <v>220</v>
      </c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5"/>
      <c r="AM36" s="31">
        <v>2</v>
      </c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3"/>
      <c r="AZ36" s="31">
        <v>45299</v>
      </c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3"/>
      <c r="BN36" s="31">
        <f>AM36*AZ36*12</f>
        <v>1087176</v>
      </c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3"/>
    </row>
    <row r="37" spans="1:80" x14ac:dyDescent="0.2">
      <c r="A37" s="81" t="s">
        <v>171</v>
      </c>
      <c r="B37" s="81"/>
      <c r="C37" s="81"/>
      <c r="D37" s="81"/>
      <c r="E37" s="73" t="s">
        <v>199</v>
      </c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5"/>
      <c r="AM37" s="31">
        <v>1.5</v>
      </c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3"/>
      <c r="AZ37" s="31">
        <v>45000</v>
      </c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3"/>
      <c r="BN37" s="31">
        <f t="shared" si="0"/>
        <v>810000</v>
      </c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3"/>
    </row>
    <row r="38" spans="1:80" x14ac:dyDescent="0.2">
      <c r="A38" s="81" t="s">
        <v>172</v>
      </c>
      <c r="B38" s="81"/>
      <c r="C38" s="81"/>
      <c r="D38" s="81"/>
      <c r="E38" s="73" t="s">
        <v>200</v>
      </c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5"/>
      <c r="AM38" s="31">
        <v>38</v>
      </c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3"/>
      <c r="AZ38" s="31">
        <v>62442</v>
      </c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3"/>
      <c r="BN38" s="31">
        <f>AM38*AZ38*12</f>
        <v>28473552</v>
      </c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3"/>
    </row>
    <row r="39" spans="1:80" x14ac:dyDescent="0.2">
      <c r="A39" s="81" t="s">
        <v>173</v>
      </c>
      <c r="B39" s="81"/>
      <c r="C39" s="81"/>
      <c r="D39" s="81"/>
      <c r="E39" s="73" t="s">
        <v>201</v>
      </c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5"/>
      <c r="AM39" s="31">
        <v>1</v>
      </c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3"/>
      <c r="AZ39" s="31">
        <v>35000</v>
      </c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3"/>
      <c r="BN39" s="31">
        <f>AM39*AZ39*12</f>
        <v>420000</v>
      </c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3"/>
    </row>
    <row r="40" spans="1:80" x14ac:dyDescent="0.2">
      <c r="A40" s="81" t="s">
        <v>174</v>
      </c>
      <c r="B40" s="81"/>
      <c r="C40" s="81"/>
      <c r="D40" s="81"/>
      <c r="E40" s="73" t="s">
        <v>202</v>
      </c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5"/>
      <c r="AM40" s="31">
        <v>8</v>
      </c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3"/>
      <c r="AZ40" s="31">
        <v>35000</v>
      </c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3"/>
      <c r="BN40" s="31">
        <f t="shared" ref="BN40:BN60" si="1">AM40*AZ40*12</f>
        <v>3360000</v>
      </c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3"/>
    </row>
    <row r="41" spans="1:80" x14ac:dyDescent="0.2">
      <c r="A41" s="81" t="s">
        <v>175</v>
      </c>
      <c r="B41" s="81"/>
      <c r="C41" s="81"/>
      <c r="D41" s="81"/>
      <c r="E41" s="73" t="s">
        <v>203</v>
      </c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5"/>
      <c r="AM41" s="31">
        <v>1</v>
      </c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3"/>
      <c r="AZ41" s="31">
        <v>35000</v>
      </c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3"/>
      <c r="BN41" s="31">
        <f t="shared" si="1"/>
        <v>420000</v>
      </c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3"/>
    </row>
    <row r="42" spans="1:80" x14ac:dyDescent="0.2">
      <c r="A42" s="81" t="s">
        <v>176</v>
      </c>
      <c r="B42" s="81"/>
      <c r="C42" s="81"/>
      <c r="D42" s="81"/>
      <c r="E42" s="73" t="s">
        <v>204</v>
      </c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5"/>
      <c r="AM42" s="31">
        <v>3</v>
      </c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3"/>
      <c r="AZ42" s="31">
        <v>35000</v>
      </c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3"/>
      <c r="BN42" s="31">
        <f t="shared" si="1"/>
        <v>1260000</v>
      </c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3"/>
    </row>
    <row r="43" spans="1:80" x14ac:dyDescent="0.2">
      <c r="A43" s="81" t="s">
        <v>177</v>
      </c>
      <c r="B43" s="81"/>
      <c r="C43" s="81"/>
      <c r="D43" s="81"/>
      <c r="E43" s="73" t="s">
        <v>205</v>
      </c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5"/>
      <c r="AM43" s="31">
        <v>1</v>
      </c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3"/>
      <c r="AZ43" s="31">
        <v>35000</v>
      </c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3"/>
      <c r="BN43" s="31">
        <f t="shared" si="1"/>
        <v>420000</v>
      </c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3"/>
    </row>
    <row r="44" spans="1:80" x14ac:dyDescent="0.2">
      <c r="A44" s="81" t="s">
        <v>177</v>
      </c>
      <c r="B44" s="81"/>
      <c r="C44" s="81"/>
      <c r="D44" s="81"/>
      <c r="E44" s="73" t="s">
        <v>263</v>
      </c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5"/>
      <c r="AM44" s="31">
        <v>4</v>
      </c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3"/>
      <c r="AZ44" s="31">
        <v>45000</v>
      </c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3"/>
      <c r="BN44" s="31">
        <f>AM44*AZ44*5</f>
        <v>900000</v>
      </c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3"/>
    </row>
    <row r="45" spans="1:80" x14ac:dyDescent="0.2">
      <c r="A45" s="81" t="s">
        <v>178</v>
      </c>
      <c r="B45" s="81"/>
      <c r="C45" s="81"/>
      <c r="D45" s="81"/>
      <c r="E45" s="73" t="s">
        <v>206</v>
      </c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5"/>
      <c r="AM45" s="31">
        <v>1</v>
      </c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3"/>
      <c r="AZ45" s="31">
        <v>33500</v>
      </c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3"/>
      <c r="BN45" s="31">
        <f t="shared" si="1"/>
        <v>402000</v>
      </c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3"/>
    </row>
    <row r="46" spans="1:80" x14ac:dyDescent="0.2">
      <c r="A46" s="81" t="s">
        <v>180</v>
      </c>
      <c r="B46" s="81"/>
      <c r="C46" s="81"/>
      <c r="D46" s="81"/>
      <c r="E46" s="73" t="s">
        <v>207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5"/>
      <c r="AM46" s="31">
        <v>1</v>
      </c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3"/>
      <c r="AZ46" s="31">
        <v>43000</v>
      </c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3"/>
      <c r="BN46" s="31">
        <f t="shared" si="1"/>
        <v>516000</v>
      </c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3"/>
    </row>
    <row r="47" spans="1:80" x14ac:dyDescent="0.2">
      <c r="A47" s="81" t="s">
        <v>181</v>
      </c>
      <c r="B47" s="81"/>
      <c r="C47" s="81"/>
      <c r="D47" s="81"/>
      <c r="E47" s="73" t="s">
        <v>208</v>
      </c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5"/>
      <c r="AM47" s="31">
        <v>1</v>
      </c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3"/>
      <c r="AZ47" s="31">
        <v>43000</v>
      </c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3"/>
      <c r="BN47" s="31">
        <f t="shared" si="1"/>
        <v>516000</v>
      </c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3"/>
    </row>
    <row r="48" spans="1:80" x14ac:dyDescent="0.2">
      <c r="A48" s="81" t="s">
        <v>182</v>
      </c>
      <c r="B48" s="81"/>
      <c r="C48" s="81"/>
      <c r="D48" s="81"/>
      <c r="E48" s="73" t="s">
        <v>209</v>
      </c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5"/>
      <c r="AM48" s="31">
        <v>1</v>
      </c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3"/>
      <c r="AZ48" s="31">
        <v>35000</v>
      </c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3"/>
      <c r="BN48" s="31">
        <f t="shared" si="1"/>
        <v>420000</v>
      </c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3"/>
    </row>
    <row r="49" spans="1:80" x14ac:dyDescent="0.2">
      <c r="A49" s="81" t="s">
        <v>179</v>
      </c>
      <c r="B49" s="81"/>
      <c r="C49" s="81"/>
      <c r="D49" s="81"/>
      <c r="E49" s="73" t="s">
        <v>210</v>
      </c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5"/>
      <c r="AM49" s="31">
        <v>1</v>
      </c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3"/>
      <c r="AZ49" s="31">
        <v>35000</v>
      </c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3"/>
      <c r="BN49" s="31">
        <f t="shared" si="1"/>
        <v>420000</v>
      </c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3"/>
    </row>
    <row r="50" spans="1:80" x14ac:dyDescent="0.2">
      <c r="A50" s="81" t="s">
        <v>183</v>
      </c>
      <c r="B50" s="81"/>
      <c r="C50" s="81"/>
      <c r="D50" s="81"/>
      <c r="E50" s="73" t="s">
        <v>211</v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5"/>
      <c r="AM50" s="31">
        <v>1</v>
      </c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3"/>
      <c r="AZ50" s="31">
        <v>33500</v>
      </c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3"/>
      <c r="BN50" s="31">
        <f t="shared" si="1"/>
        <v>402000</v>
      </c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3"/>
    </row>
    <row r="51" spans="1:80" x14ac:dyDescent="0.2">
      <c r="A51" s="81" t="s">
        <v>184</v>
      </c>
      <c r="B51" s="81"/>
      <c r="C51" s="81"/>
      <c r="D51" s="81"/>
      <c r="E51" s="73" t="s">
        <v>212</v>
      </c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5"/>
      <c r="AM51" s="31">
        <v>1</v>
      </c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3"/>
      <c r="AZ51" s="31">
        <v>33500</v>
      </c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3"/>
      <c r="BN51" s="31">
        <f t="shared" si="1"/>
        <v>402000</v>
      </c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3"/>
    </row>
    <row r="52" spans="1:80" x14ac:dyDescent="0.2">
      <c r="A52" s="81" t="s">
        <v>185</v>
      </c>
      <c r="B52" s="81"/>
      <c r="C52" s="81"/>
      <c r="D52" s="81"/>
      <c r="E52" s="73" t="s">
        <v>213</v>
      </c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5"/>
      <c r="AM52" s="31">
        <v>0.5</v>
      </c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3"/>
      <c r="AZ52" s="31">
        <v>33500</v>
      </c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3"/>
      <c r="BN52" s="31">
        <f t="shared" si="1"/>
        <v>201000</v>
      </c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3"/>
    </row>
    <row r="53" spans="1:80" x14ac:dyDescent="0.2">
      <c r="A53" s="81" t="s">
        <v>186</v>
      </c>
      <c r="B53" s="81"/>
      <c r="C53" s="81"/>
      <c r="D53" s="81"/>
      <c r="E53" s="73" t="s">
        <v>214</v>
      </c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5"/>
      <c r="AM53" s="31">
        <v>1.5</v>
      </c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3"/>
      <c r="AZ53" s="31">
        <v>33500</v>
      </c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3"/>
      <c r="BN53" s="31">
        <f t="shared" si="1"/>
        <v>603000</v>
      </c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3"/>
    </row>
    <row r="54" spans="1:80" x14ac:dyDescent="0.2">
      <c r="A54" s="81" t="s">
        <v>187</v>
      </c>
      <c r="B54" s="81"/>
      <c r="C54" s="81"/>
      <c r="D54" s="81"/>
      <c r="E54" s="73" t="s">
        <v>215</v>
      </c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5"/>
      <c r="AM54" s="31">
        <v>3</v>
      </c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3"/>
      <c r="AZ54" s="31">
        <v>33500</v>
      </c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3"/>
      <c r="BN54" s="31">
        <f t="shared" si="1"/>
        <v>1206000</v>
      </c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3"/>
    </row>
    <row r="55" spans="1:80" x14ac:dyDescent="0.2">
      <c r="A55" s="81" t="s">
        <v>188</v>
      </c>
      <c r="B55" s="81"/>
      <c r="C55" s="81"/>
      <c r="D55" s="81"/>
      <c r="E55" s="73" t="s">
        <v>216</v>
      </c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5"/>
      <c r="AM55" s="31">
        <v>2</v>
      </c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3"/>
      <c r="AZ55" s="31">
        <v>33500</v>
      </c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3"/>
      <c r="BN55" s="31">
        <f t="shared" si="1"/>
        <v>804000</v>
      </c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3"/>
    </row>
    <row r="56" spans="1:80" x14ac:dyDescent="0.2">
      <c r="A56" s="81" t="s">
        <v>189</v>
      </c>
      <c r="B56" s="81"/>
      <c r="C56" s="81"/>
      <c r="D56" s="81"/>
      <c r="E56" s="73" t="s">
        <v>217</v>
      </c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5"/>
      <c r="AM56" s="31">
        <v>1.25</v>
      </c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1">
        <v>33500</v>
      </c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3"/>
      <c r="BN56" s="31">
        <f>AM56*AZ56*12</f>
        <v>502500</v>
      </c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3"/>
    </row>
    <row r="57" spans="1:80" x14ac:dyDescent="0.2">
      <c r="A57" s="81" t="s">
        <v>189</v>
      </c>
      <c r="B57" s="81"/>
      <c r="C57" s="81"/>
      <c r="D57" s="81"/>
      <c r="E57" s="73" t="s">
        <v>264</v>
      </c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5"/>
      <c r="AM57" s="31">
        <v>2</v>
      </c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1">
        <v>33500</v>
      </c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3"/>
      <c r="BN57" s="31">
        <f>AM57*AZ57*5</f>
        <v>335000</v>
      </c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3"/>
    </row>
    <row r="58" spans="1:80" x14ac:dyDescent="0.2">
      <c r="A58" s="81" t="s">
        <v>189</v>
      </c>
      <c r="B58" s="81"/>
      <c r="C58" s="81"/>
      <c r="D58" s="81"/>
      <c r="E58" s="73" t="s">
        <v>265</v>
      </c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5"/>
      <c r="AM58" s="31">
        <v>3</v>
      </c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1">
        <v>33500</v>
      </c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3"/>
      <c r="BN58" s="31">
        <f>AM58*AZ58*5</f>
        <v>502500</v>
      </c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3"/>
    </row>
    <row r="59" spans="1:80" x14ac:dyDescent="0.2">
      <c r="A59" s="81" t="s">
        <v>190</v>
      </c>
      <c r="B59" s="81"/>
      <c r="C59" s="81"/>
      <c r="D59" s="81"/>
      <c r="E59" s="73" t="s">
        <v>218</v>
      </c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5"/>
      <c r="AM59" s="31">
        <v>1.25</v>
      </c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3"/>
      <c r="AZ59" s="31">
        <v>33500</v>
      </c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3"/>
      <c r="BN59" s="31">
        <f>AM59*AZ59*12</f>
        <v>502500</v>
      </c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3"/>
    </row>
    <row r="60" spans="1:80" x14ac:dyDescent="0.2">
      <c r="A60" s="81" t="s">
        <v>221</v>
      </c>
      <c r="B60" s="81"/>
      <c r="C60" s="81"/>
      <c r="D60" s="81"/>
      <c r="E60" s="73" t="s">
        <v>219</v>
      </c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5"/>
      <c r="AM60" s="31">
        <v>12.69</v>
      </c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3"/>
      <c r="AZ60" s="31">
        <v>33500</v>
      </c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3"/>
      <c r="BN60" s="31">
        <f t="shared" si="1"/>
        <v>5101380</v>
      </c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3"/>
    </row>
    <row r="61" spans="1:80" s="10" customFormat="1" x14ac:dyDescent="0.2">
      <c r="A61" s="81"/>
      <c r="B61" s="81"/>
      <c r="C61" s="81"/>
      <c r="D61" s="81"/>
      <c r="E61" s="55" t="s">
        <v>13</v>
      </c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7"/>
      <c r="AM61" s="76" t="s">
        <v>14</v>
      </c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8"/>
      <c r="AZ61" s="82">
        <v>63978500</v>
      </c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8"/>
      <c r="BN61" s="82">
        <f>SUM(BN25:CB60)</f>
        <v>63978500</v>
      </c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4"/>
    </row>
    <row r="62" spans="1:80" s="10" customFormat="1" x14ac:dyDescent="0.2">
      <c r="A62" s="21"/>
      <c r="B62" s="21"/>
      <c r="C62" s="21"/>
      <c r="D62" s="21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4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</row>
    <row r="63" spans="1:80" s="10" customFormat="1" hidden="1" x14ac:dyDescent="0.2">
      <c r="A63" s="21"/>
      <c r="B63" s="21"/>
      <c r="C63" s="21"/>
      <c r="D63" s="21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4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</row>
    <row r="64" spans="1:80" hidden="1" x14ac:dyDescent="0.2"/>
    <row r="65" spans="1:80" s="3" customFormat="1" ht="32.25" customHeight="1" x14ac:dyDescent="0.25">
      <c r="A65" s="92" t="s">
        <v>15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  <c r="BR65" s="92"/>
      <c r="BS65" s="92"/>
      <c r="BT65" s="92"/>
      <c r="BU65" s="92"/>
      <c r="BV65" s="92"/>
      <c r="BW65" s="92"/>
      <c r="BX65" s="92"/>
      <c r="BY65" s="92"/>
      <c r="BZ65" s="92"/>
      <c r="CA65" s="92"/>
      <c r="CB65" s="92"/>
    </row>
    <row r="66" spans="1:80" s="3" customFormat="1" ht="15.75" x14ac:dyDescent="0.25">
      <c r="A66" s="3" t="s">
        <v>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80" t="s">
        <v>222</v>
      </c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19"/>
      <c r="AL66" s="19"/>
      <c r="AM66" s="19"/>
      <c r="AN66" s="19"/>
      <c r="AO66" s="19"/>
      <c r="AP66" s="19"/>
      <c r="AQ66" s="19"/>
      <c r="AR66" s="19"/>
      <c r="AS66" s="79" t="s">
        <v>149</v>
      </c>
      <c r="AT66" s="79"/>
      <c r="AU66" s="79"/>
      <c r="AV66" s="79"/>
      <c r="AW66" s="79"/>
      <c r="AX66" s="79"/>
      <c r="AY66" s="79"/>
      <c r="AZ66" s="79"/>
      <c r="BA66" s="79"/>
      <c r="BB66" s="79"/>
      <c r="BC66" s="80" t="s">
        <v>223</v>
      </c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</row>
    <row r="67" spans="1:80" s="4" customFormat="1" ht="8.25" x14ac:dyDescent="0.15"/>
    <row r="68" spans="1:80" x14ac:dyDescent="0.2">
      <c r="A68" s="49" t="s">
        <v>4</v>
      </c>
      <c r="B68" s="50"/>
      <c r="C68" s="50"/>
      <c r="D68" s="51"/>
      <c r="E68" s="49" t="s">
        <v>16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1"/>
      <c r="AJ68" s="49" t="s">
        <v>17</v>
      </c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1"/>
      <c r="AX68" s="49" t="s">
        <v>21</v>
      </c>
      <c r="AY68" s="50"/>
      <c r="AZ68" s="50"/>
      <c r="BA68" s="50"/>
      <c r="BB68" s="50"/>
      <c r="BC68" s="50"/>
      <c r="BD68" s="50"/>
      <c r="BE68" s="50"/>
      <c r="BF68" s="51"/>
      <c r="BG68" s="49" t="s">
        <v>21</v>
      </c>
      <c r="BH68" s="50"/>
      <c r="BI68" s="50"/>
      <c r="BJ68" s="50"/>
      <c r="BK68" s="50"/>
      <c r="BL68" s="50"/>
      <c r="BM68" s="50"/>
      <c r="BN68" s="50"/>
      <c r="BO68" s="51"/>
      <c r="BP68" s="49" t="s">
        <v>25</v>
      </c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1"/>
    </row>
    <row r="69" spans="1:80" x14ac:dyDescent="0.2">
      <c r="A69" s="43" t="s">
        <v>5</v>
      </c>
      <c r="B69" s="44"/>
      <c r="C69" s="44"/>
      <c r="D69" s="45"/>
      <c r="E69" s="43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5"/>
      <c r="AJ69" s="43" t="s">
        <v>18</v>
      </c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5"/>
      <c r="AX69" s="43" t="s">
        <v>22</v>
      </c>
      <c r="AY69" s="44"/>
      <c r="AZ69" s="44"/>
      <c r="BA69" s="44"/>
      <c r="BB69" s="44"/>
      <c r="BC69" s="44"/>
      <c r="BD69" s="44"/>
      <c r="BE69" s="44"/>
      <c r="BF69" s="45"/>
      <c r="BG69" s="43" t="s">
        <v>24</v>
      </c>
      <c r="BH69" s="44"/>
      <c r="BI69" s="44"/>
      <c r="BJ69" s="44"/>
      <c r="BK69" s="44"/>
      <c r="BL69" s="44"/>
      <c r="BM69" s="44"/>
      <c r="BN69" s="44"/>
      <c r="BO69" s="45"/>
      <c r="BP69" s="43" t="s">
        <v>91</v>
      </c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5"/>
    </row>
    <row r="70" spans="1:80" x14ac:dyDescent="0.2">
      <c r="A70" s="43"/>
      <c r="B70" s="44"/>
      <c r="C70" s="44"/>
      <c r="D70" s="45"/>
      <c r="E70" s="43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5"/>
      <c r="AJ70" s="43" t="s">
        <v>19</v>
      </c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5"/>
      <c r="AX70" s="43" t="s">
        <v>23</v>
      </c>
      <c r="AY70" s="44"/>
      <c r="AZ70" s="44"/>
      <c r="BA70" s="44"/>
      <c r="BB70" s="44"/>
      <c r="BC70" s="44"/>
      <c r="BD70" s="44"/>
      <c r="BE70" s="44"/>
      <c r="BF70" s="45"/>
      <c r="BG70" s="43"/>
      <c r="BH70" s="44"/>
      <c r="BI70" s="44"/>
      <c r="BJ70" s="44"/>
      <c r="BK70" s="44"/>
      <c r="BL70" s="44"/>
      <c r="BM70" s="44"/>
      <c r="BN70" s="44"/>
      <c r="BO70" s="45"/>
      <c r="BP70" s="43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5"/>
    </row>
    <row r="71" spans="1:80" x14ac:dyDescent="0.2">
      <c r="A71" s="89"/>
      <c r="B71" s="90"/>
      <c r="C71" s="90"/>
      <c r="D71" s="91"/>
      <c r="E71" s="89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1"/>
      <c r="AJ71" s="89" t="s">
        <v>20</v>
      </c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1"/>
      <c r="AX71" s="89"/>
      <c r="AY71" s="90"/>
      <c r="AZ71" s="90"/>
      <c r="BA71" s="90"/>
      <c r="BB71" s="90"/>
      <c r="BC71" s="90"/>
      <c r="BD71" s="90"/>
      <c r="BE71" s="90"/>
      <c r="BF71" s="91"/>
      <c r="BG71" s="89"/>
      <c r="BH71" s="90"/>
      <c r="BI71" s="90"/>
      <c r="BJ71" s="90"/>
      <c r="BK71" s="90"/>
      <c r="BL71" s="90"/>
      <c r="BM71" s="90"/>
      <c r="BN71" s="90"/>
      <c r="BO71" s="91"/>
      <c r="BP71" s="89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1"/>
    </row>
    <row r="72" spans="1:80" x14ac:dyDescent="0.2">
      <c r="A72" s="89">
        <v>1</v>
      </c>
      <c r="B72" s="90"/>
      <c r="C72" s="90"/>
      <c r="D72" s="91"/>
      <c r="E72" s="89">
        <v>2</v>
      </c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1"/>
      <c r="AJ72" s="89">
        <v>3</v>
      </c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1"/>
      <c r="AX72" s="89">
        <v>4</v>
      </c>
      <c r="AY72" s="90"/>
      <c r="AZ72" s="90"/>
      <c r="BA72" s="90"/>
      <c r="BB72" s="90"/>
      <c r="BC72" s="90"/>
      <c r="BD72" s="90"/>
      <c r="BE72" s="90"/>
      <c r="BF72" s="91"/>
      <c r="BG72" s="89">
        <v>5</v>
      </c>
      <c r="BH72" s="90"/>
      <c r="BI72" s="90"/>
      <c r="BJ72" s="90"/>
      <c r="BK72" s="90"/>
      <c r="BL72" s="90"/>
      <c r="BM72" s="90"/>
      <c r="BN72" s="90"/>
      <c r="BO72" s="91"/>
      <c r="BP72" s="89">
        <v>6</v>
      </c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1"/>
    </row>
    <row r="73" spans="1:80" ht="12.75" customHeight="1" x14ac:dyDescent="0.2">
      <c r="A73" s="96" t="s">
        <v>160</v>
      </c>
      <c r="B73" s="97"/>
      <c r="C73" s="97"/>
      <c r="D73" s="98"/>
      <c r="E73" s="86" t="s">
        <v>224</v>
      </c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8"/>
      <c r="AJ73" s="28">
        <v>700</v>
      </c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30"/>
      <c r="AX73" s="28">
        <v>5</v>
      </c>
      <c r="AY73" s="29"/>
      <c r="AZ73" s="29"/>
      <c r="BA73" s="29"/>
      <c r="BB73" s="29"/>
      <c r="BC73" s="29"/>
      <c r="BD73" s="29"/>
      <c r="BE73" s="29"/>
      <c r="BF73" s="30"/>
      <c r="BG73" s="28">
        <v>12</v>
      </c>
      <c r="BH73" s="29"/>
      <c r="BI73" s="29"/>
      <c r="BJ73" s="29"/>
      <c r="BK73" s="29"/>
      <c r="BL73" s="29"/>
      <c r="BM73" s="29"/>
      <c r="BN73" s="29"/>
      <c r="BO73" s="30"/>
      <c r="BP73" s="28">
        <f>AJ73*AX73*BG73</f>
        <v>42000</v>
      </c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30"/>
    </row>
    <row r="74" spans="1:80" x14ac:dyDescent="0.2">
      <c r="A74" s="34">
        <v>2</v>
      </c>
      <c r="B74" s="35"/>
      <c r="C74" s="35"/>
      <c r="D74" s="36"/>
      <c r="E74" s="34" t="s">
        <v>224</v>
      </c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6"/>
      <c r="AJ74" s="28">
        <v>500</v>
      </c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30"/>
      <c r="AX74" s="28">
        <v>1</v>
      </c>
      <c r="AY74" s="29"/>
      <c r="AZ74" s="29"/>
      <c r="BA74" s="29"/>
      <c r="BB74" s="29"/>
      <c r="BC74" s="29"/>
      <c r="BD74" s="29"/>
      <c r="BE74" s="29"/>
      <c r="BF74" s="30"/>
      <c r="BG74" s="28">
        <v>46</v>
      </c>
      <c r="BH74" s="29"/>
      <c r="BI74" s="29"/>
      <c r="BJ74" s="29"/>
      <c r="BK74" s="29"/>
      <c r="BL74" s="29"/>
      <c r="BM74" s="29"/>
      <c r="BN74" s="29"/>
      <c r="BO74" s="30"/>
      <c r="BP74" s="28">
        <f>AJ74*AX74*BG74</f>
        <v>23000</v>
      </c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30"/>
    </row>
    <row r="75" spans="1:80" hidden="1" x14ac:dyDescent="0.2">
      <c r="A75" s="34"/>
      <c r="B75" s="35"/>
      <c r="C75" s="35"/>
      <c r="D75" s="36"/>
      <c r="E75" s="86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8"/>
      <c r="AJ75" s="28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30"/>
      <c r="AX75" s="28"/>
      <c r="AY75" s="29"/>
      <c r="AZ75" s="29"/>
      <c r="BA75" s="29"/>
      <c r="BB75" s="29"/>
      <c r="BC75" s="29"/>
      <c r="BD75" s="29"/>
      <c r="BE75" s="29"/>
      <c r="BF75" s="30"/>
      <c r="BG75" s="28"/>
      <c r="BH75" s="29"/>
      <c r="BI75" s="29"/>
      <c r="BJ75" s="29"/>
      <c r="BK75" s="29"/>
      <c r="BL75" s="29"/>
      <c r="BM75" s="29"/>
      <c r="BN75" s="29"/>
      <c r="BO75" s="30"/>
      <c r="BP75" s="28">
        <f>AJ75*AX75*BG75</f>
        <v>0</v>
      </c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30"/>
    </row>
    <row r="76" spans="1:80" hidden="1" x14ac:dyDescent="0.2">
      <c r="A76" s="34"/>
      <c r="B76" s="35"/>
      <c r="C76" s="35"/>
      <c r="D76" s="36"/>
      <c r="E76" s="86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8"/>
      <c r="AJ76" s="28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30"/>
      <c r="AX76" s="28"/>
      <c r="AY76" s="29"/>
      <c r="AZ76" s="29"/>
      <c r="BA76" s="29"/>
      <c r="BB76" s="29"/>
      <c r="BC76" s="29"/>
      <c r="BD76" s="29"/>
      <c r="BE76" s="29"/>
      <c r="BF76" s="30"/>
      <c r="BG76" s="28"/>
      <c r="BH76" s="29"/>
      <c r="BI76" s="29"/>
      <c r="BJ76" s="29"/>
      <c r="BK76" s="29"/>
      <c r="BL76" s="29"/>
      <c r="BM76" s="29"/>
      <c r="BN76" s="29"/>
      <c r="BO76" s="30"/>
      <c r="BP76" s="28">
        <f>AJ76*AX76*BG76</f>
        <v>0</v>
      </c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30"/>
    </row>
    <row r="77" spans="1:80" s="10" customFormat="1" x14ac:dyDescent="0.2">
      <c r="A77" s="52"/>
      <c r="B77" s="53"/>
      <c r="C77" s="53"/>
      <c r="D77" s="54"/>
      <c r="E77" s="55" t="s">
        <v>13</v>
      </c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7"/>
      <c r="AJ77" s="46" t="s">
        <v>14</v>
      </c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8"/>
      <c r="AX77" s="46" t="s">
        <v>14</v>
      </c>
      <c r="AY77" s="47"/>
      <c r="AZ77" s="47"/>
      <c r="BA77" s="47"/>
      <c r="BB77" s="47"/>
      <c r="BC77" s="47"/>
      <c r="BD77" s="47"/>
      <c r="BE77" s="47"/>
      <c r="BF77" s="48"/>
      <c r="BG77" s="46" t="s">
        <v>14</v>
      </c>
      <c r="BH77" s="47"/>
      <c r="BI77" s="47"/>
      <c r="BJ77" s="47"/>
      <c r="BK77" s="47"/>
      <c r="BL77" s="47"/>
      <c r="BM77" s="47"/>
      <c r="BN77" s="47"/>
      <c r="BO77" s="48"/>
      <c r="BP77" s="58">
        <f>SUM(BP73:CB76)</f>
        <v>65000</v>
      </c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60"/>
    </row>
    <row r="78" spans="1:80" s="1" customFormat="1" ht="7.5" hidden="1" customHeight="1" x14ac:dyDescent="0.25"/>
    <row r="79" spans="1:80" s="3" customFormat="1" ht="15.75" hidden="1" x14ac:dyDescent="0.25">
      <c r="A79" s="85" t="s">
        <v>114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</row>
    <row r="80" spans="1:80" s="3" customFormat="1" ht="15.75" hidden="1" x14ac:dyDescent="0.25">
      <c r="A80" s="3" t="s">
        <v>1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19"/>
      <c r="AL80" s="19"/>
      <c r="AM80" s="19"/>
      <c r="AN80" s="19"/>
      <c r="AO80" s="19"/>
      <c r="AP80" s="19"/>
      <c r="AQ80" s="19"/>
      <c r="AR80" s="19"/>
      <c r="AS80" s="79" t="s">
        <v>149</v>
      </c>
      <c r="AT80" s="79"/>
      <c r="AU80" s="79"/>
      <c r="AV80" s="79"/>
      <c r="AW80" s="79"/>
      <c r="AX80" s="79"/>
      <c r="AY80" s="79"/>
      <c r="AZ80" s="79"/>
      <c r="BA80" s="79"/>
      <c r="BB80" s="79"/>
      <c r="BC80" s="80"/>
      <c r="BD80" s="80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</row>
    <row r="81" spans="1:80" s="4" customFormat="1" ht="8.25" hidden="1" x14ac:dyDescent="0.15"/>
    <row r="82" spans="1:80" hidden="1" x14ac:dyDescent="0.2">
      <c r="A82" s="49" t="s">
        <v>4</v>
      </c>
      <c r="B82" s="50"/>
      <c r="C82" s="50"/>
      <c r="D82" s="51"/>
      <c r="E82" s="49" t="s">
        <v>16</v>
      </c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1"/>
      <c r="AJ82" s="49" t="s">
        <v>26</v>
      </c>
      <c r="AK82" s="50"/>
      <c r="AL82" s="50"/>
      <c r="AM82" s="50"/>
      <c r="AN82" s="50"/>
      <c r="AO82" s="50"/>
      <c r="AP82" s="50"/>
      <c r="AQ82" s="50"/>
      <c r="AR82" s="50"/>
      <c r="AS82" s="50"/>
      <c r="AT82" s="51"/>
      <c r="AU82" s="49" t="s">
        <v>21</v>
      </c>
      <c r="AV82" s="50"/>
      <c r="AW82" s="50"/>
      <c r="AX82" s="50"/>
      <c r="AY82" s="50"/>
      <c r="AZ82" s="50"/>
      <c r="BA82" s="50"/>
      <c r="BB82" s="50"/>
      <c r="BC82" s="50"/>
      <c r="BD82" s="51"/>
      <c r="BE82" s="49" t="s">
        <v>32</v>
      </c>
      <c r="BF82" s="50"/>
      <c r="BG82" s="50"/>
      <c r="BH82" s="50"/>
      <c r="BI82" s="50"/>
      <c r="BJ82" s="50"/>
      <c r="BK82" s="50"/>
      <c r="BL82" s="50"/>
      <c r="BM82" s="50"/>
      <c r="BN82" s="50"/>
      <c r="BO82" s="51"/>
      <c r="BP82" s="49" t="s">
        <v>25</v>
      </c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1"/>
    </row>
    <row r="83" spans="1:80" hidden="1" x14ac:dyDescent="0.2">
      <c r="A83" s="43" t="s">
        <v>5</v>
      </c>
      <c r="B83" s="44"/>
      <c r="C83" s="44"/>
      <c r="D83" s="45"/>
      <c r="E83" s="43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5"/>
      <c r="AJ83" s="43" t="s">
        <v>22</v>
      </c>
      <c r="AK83" s="44"/>
      <c r="AL83" s="44"/>
      <c r="AM83" s="44"/>
      <c r="AN83" s="44"/>
      <c r="AO83" s="44"/>
      <c r="AP83" s="44"/>
      <c r="AQ83" s="44"/>
      <c r="AR83" s="44"/>
      <c r="AS83" s="44"/>
      <c r="AT83" s="45"/>
      <c r="AU83" s="43" t="s">
        <v>29</v>
      </c>
      <c r="AV83" s="44"/>
      <c r="AW83" s="44"/>
      <c r="AX83" s="44"/>
      <c r="AY83" s="44"/>
      <c r="AZ83" s="44"/>
      <c r="BA83" s="44"/>
      <c r="BB83" s="44"/>
      <c r="BC83" s="44"/>
      <c r="BD83" s="45"/>
      <c r="BE83" s="43" t="s">
        <v>33</v>
      </c>
      <c r="BF83" s="44"/>
      <c r="BG83" s="44"/>
      <c r="BH83" s="44"/>
      <c r="BI83" s="44"/>
      <c r="BJ83" s="44"/>
      <c r="BK83" s="44"/>
      <c r="BL83" s="44"/>
      <c r="BM83" s="44"/>
      <c r="BN83" s="44"/>
      <c r="BO83" s="45"/>
      <c r="BP83" s="43" t="s">
        <v>91</v>
      </c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5"/>
    </row>
    <row r="84" spans="1:80" hidden="1" x14ac:dyDescent="0.2">
      <c r="A84" s="43"/>
      <c r="B84" s="44"/>
      <c r="C84" s="44"/>
      <c r="D84" s="45"/>
      <c r="E84" s="43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5"/>
      <c r="AJ84" s="43" t="s">
        <v>27</v>
      </c>
      <c r="AK84" s="44"/>
      <c r="AL84" s="44"/>
      <c r="AM84" s="44"/>
      <c r="AN84" s="44"/>
      <c r="AO84" s="44"/>
      <c r="AP84" s="44"/>
      <c r="AQ84" s="44"/>
      <c r="AR84" s="44"/>
      <c r="AS84" s="44"/>
      <c r="AT84" s="45"/>
      <c r="AU84" s="43" t="s">
        <v>30</v>
      </c>
      <c r="AV84" s="44"/>
      <c r="AW84" s="44"/>
      <c r="AX84" s="44"/>
      <c r="AY84" s="44"/>
      <c r="AZ84" s="44"/>
      <c r="BA84" s="44"/>
      <c r="BB84" s="44"/>
      <c r="BC84" s="44"/>
      <c r="BD84" s="45"/>
      <c r="BE84" s="43" t="s">
        <v>35</v>
      </c>
      <c r="BF84" s="44"/>
      <c r="BG84" s="44"/>
      <c r="BH84" s="44"/>
      <c r="BI84" s="44"/>
      <c r="BJ84" s="44"/>
      <c r="BK84" s="44"/>
      <c r="BL84" s="44"/>
      <c r="BM84" s="44"/>
      <c r="BN84" s="44"/>
      <c r="BO84" s="45"/>
      <c r="BP84" s="43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5"/>
    </row>
    <row r="85" spans="1:80" hidden="1" x14ac:dyDescent="0.2">
      <c r="A85" s="89"/>
      <c r="B85" s="90"/>
      <c r="C85" s="90"/>
      <c r="D85" s="91"/>
      <c r="E85" s="89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1"/>
      <c r="AJ85" s="89" t="s">
        <v>28</v>
      </c>
      <c r="AK85" s="90"/>
      <c r="AL85" s="90"/>
      <c r="AM85" s="90"/>
      <c r="AN85" s="90"/>
      <c r="AO85" s="90"/>
      <c r="AP85" s="90"/>
      <c r="AQ85" s="90"/>
      <c r="AR85" s="90"/>
      <c r="AS85" s="90"/>
      <c r="AT85" s="91"/>
      <c r="AU85" s="89" t="s">
        <v>31</v>
      </c>
      <c r="AV85" s="90"/>
      <c r="AW85" s="90"/>
      <c r="AX85" s="90"/>
      <c r="AY85" s="90"/>
      <c r="AZ85" s="90"/>
      <c r="BA85" s="90"/>
      <c r="BB85" s="90"/>
      <c r="BC85" s="90"/>
      <c r="BD85" s="91"/>
      <c r="BE85" s="89" t="s">
        <v>34</v>
      </c>
      <c r="BF85" s="90"/>
      <c r="BG85" s="90"/>
      <c r="BH85" s="90"/>
      <c r="BI85" s="90"/>
      <c r="BJ85" s="90"/>
      <c r="BK85" s="90"/>
      <c r="BL85" s="90"/>
      <c r="BM85" s="90"/>
      <c r="BN85" s="90"/>
      <c r="BO85" s="91"/>
      <c r="BP85" s="89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1"/>
    </row>
    <row r="86" spans="1:80" hidden="1" x14ac:dyDescent="0.2">
      <c r="A86" s="89">
        <v>1</v>
      </c>
      <c r="B86" s="90"/>
      <c r="C86" s="90"/>
      <c r="D86" s="91"/>
      <c r="E86" s="89">
        <v>2</v>
      </c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1"/>
      <c r="AJ86" s="89">
        <v>3</v>
      </c>
      <c r="AK86" s="90"/>
      <c r="AL86" s="90"/>
      <c r="AM86" s="90"/>
      <c r="AN86" s="90"/>
      <c r="AO86" s="90"/>
      <c r="AP86" s="90"/>
      <c r="AQ86" s="90"/>
      <c r="AR86" s="90"/>
      <c r="AS86" s="90"/>
      <c r="AT86" s="91"/>
      <c r="AU86" s="89">
        <v>4</v>
      </c>
      <c r="AV86" s="90"/>
      <c r="AW86" s="90"/>
      <c r="AX86" s="90"/>
      <c r="AY86" s="90"/>
      <c r="AZ86" s="90"/>
      <c r="BA86" s="90"/>
      <c r="BB86" s="90"/>
      <c r="BC86" s="90"/>
      <c r="BD86" s="91"/>
      <c r="BE86" s="89">
        <v>5</v>
      </c>
      <c r="BF86" s="90"/>
      <c r="BG86" s="90"/>
      <c r="BH86" s="90"/>
      <c r="BI86" s="90"/>
      <c r="BJ86" s="90"/>
      <c r="BK86" s="90"/>
      <c r="BL86" s="90"/>
      <c r="BM86" s="90"/>
      <c r="BN86" s="90"/>
      <c r="BO86" s="91"/>
      <c r="BP86" s="89">
        <v>6</v>
      </c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1"/>
    </row>
    <row r="87" spans="1:80" hidden="1" x14ac:dyDescent="0.2">
      <c r="A87" s="34"/>
      <c r="B87" s="35"/>
      <c r="C87" s="35"/>
      <c r="D87" s="36"/>
      <c r="E87" s="34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6"/>
      <c r="AJ87" s="28"/>
      <c r="AK87" s="29"/>
      <c r="AL87" s="29"/>
      <c r="AM87" s="29"/>
      <c r="AN87" s="29"/>
      <c r="AO87" s="29"/>
      <c r="AP87" s="29"/>
      <c r="AQ87" s="29"/>
      <c r="AR87" s="29"/>
      <c r="AS87" s="29"/>
      <c r="AT87" s="30"/>
      <c r="AU87" s="28"/>
      <c r="AV87" s="29"/>
      <c r="AW87" s="29"/>
      <c r="AX87" s="29"/>
      <c r="AY87" s="29"/>
      <c r="AZ87" s="29"/>
      <c r="BA87" s="29"/>
      <c r="BB87" s="29"/>
      <c r="BC87" s="29"/>
      <c r="BD87" s="30"/>
      <c r="BE87" s="28"/>
      <c r="BF87" s="29"/>
      <c r="BG87" s="29"/>
      <c r="BH87" s="29"/>
      <c r="BI87" s="29"/>
      <c r="BJ87" s="29"/>
      <c r="BK87" s="29"/>
      <c r="BL87" s="29"/>
      <c r="BM87" s="29"/>
      <c r="BN87" s="29"/>
      <c r="BO87" s="30"/>
      <c r="BP87" s="160">
        <f>AJ87*AU87*BE87</f>
        <v>0</v>
      </c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2"/>
    </row>
    <row r="88" spans="1:80" hidden="1" x14ac:dyDescent="0.2">
      <c r="A88" s="34"/>
      <c r="B88" s="35"/>
      <c r="C88" s="35"/>
      <c r="D88" s="36"/>
      <c r="E88" s="34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6"/>
      <c r="AJ88" s="28"/>
      <c r="AK88" s="29"/>
      <c r="AL88" s="29"/>
      <c r="AM88" s="29"/>
      <c r="AN88" s="29"/>
      <c r="AO88" s="29"/>
      <c r="AP88" s="29"/>
      <c r="AQ88" s="29"/>
      <c r="AR88" s="29"/>
      <c r="AS88" s="29"/>
      <c r="AT88" s="30"/>
      <c r="AU88" s="28"/>
      <c r="AV88" s="29"/>
      <c r="AW88" s="29"/>
      <c r="AX88" s="29"/>
      <c r="AY88" s="29"/>
      <c r="AZ88" s="29"/>
      <c r="BA88" s="29"/>
      <c r="BB88" s="29"/>
      <c r="BC88" s="29"/>
      <c r="BD88" s="30"/>
      <c r="BE88" s="28"/>
      <c r="BF88" s="29"/>
      <c r="BG88" s="29"/>
      <c r="BH88" s="29"/>
      <c r="BI88" s="29"/>
      <c r="BJ88" s="29"/>
      <c r="BK88" s="29"/>
      <c r="BL88" s="29"/>
      <c r="BM88" s="29"/>
      <c r="BN88" s="29"/>
      <c r="BO88" s="30"/>
      <c r="BP88" s="28">
        <f>AJ88+AU88+BE88</f>
        <v>0</v>
      </c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30"/>
    </row>
    <row r="89" spans="1:80" hidden="1" x14ac:dyDescent="0.2">
      <c r="A89" s="34"/>
      <c r="B89" s="35"/>
      <c r="C89" s="35"/>
      <c r="D89" s="36"/>
      <c r="E89" s="34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6"/>
      <c r="AJ89" s="28"/>
      <c r="AK89" s="29"/>
      <c r="AL89" s="29"/>
      <c r="AM89" s="29"/>
      <c r="AN89" s="29"/>
      <c r="AO89" s="29"/>
      <c r="AP89" s="29"/>
      <c r="AQ89" s="29"/>
      <c r="AR89" s="29"/>
      <c r="AS89" s="29"/>
      <c r="AT89" s="30"/>
      <c r="AU89" s="28"/>
      <c r="AV89" s="29"/>
      <c r="AW89" s="29"/>
      <c r="AX89" s="29"/>
      <c r="AY89" s="29"/>
      <c r="AZ89" s="29"/>
      <c r="BA89" s="29"/>
      <c r="BB89" s="29"/>
      <c r="BC89" s="29"/>
      <c r="BD89" s="30"/>
      <c r="BE89" s="28"/>
      <c r="BF89" s="29"/>
      <c r="BG89" s="29"/>
      <c r="BH89" s="29"/>
      <c r="BI89" s="29"/>
      <c r="BJ89" s="29"/>
      <c r="BK89" s="29"/>
      <c r="BL89" s="29"/>
      <c r="BM89" s="29"/>
      <c r="BN89" s="29"/>
      <c r="BO89" s="30"/>
      <c r="BP89" s="28">
        <f>AJ89+AU89+BE89</f>
        <v>0</v>
      </c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30"/>
    </row>
    <row r="90" spans="1:80" s="10" customFormat="1" hidden="1" x14ac:dyDescent="0.2">
      <c r="A90" s="52"/>
      <c r="B90" s="53"/>
      <c r="C90" s="53"/>
      <c r="D90" s="54"/>
      <c r="E90" s="55" t="s">
        <v>13</v>
      </c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7"/>
      <c r="AJ90" s="46" t="s">
        <v>14</v>
      </c>
      <c r="AK90" s="47"/>
      <c r="AL90" s="47"/>
      <c r="AM90" s="47"/>
      <c r="AN90" s="47"/>
      <c r="AO90" s="47"/>
      <c r="AP90" s="47"/>
      <c r="AQ90" s="47"/>
      <c r="AR90" s="47"/>
      <c r="AS90" s="47"/>
      <c r="AT90" s="48"/>
      <c r="AU90" s="46" t="s">
        <v>14</v>
      </c>
      <c r="AV90" s="47"/>
      <c r="AW90" s="47"/>
      <c r="AX90" s="47"/>
      <c r="AY90" s="47"/>
      <c r="AZ90" s="47"/>
      <c r="BA90" s="47"/>
      <c r="BB90" s="47"/>
      <c r="BC90" s="47"/>
      <c r="BD90" s="48"/>
      <c r="BE90" s="46" t="s">
        <v>14</v>
      </c>
      <c r="BF90" s="47"/>
      <c r="BG90" s="47"/>
      <c r="BH90" s="47"/>
      <c r="BI90" s="47"/>
      <c r="BJ90" s="47"/>
      <c r="BK90" s="47"/>
      <c r="BL90" s="47"/>
      <c r="BM90" s="47"/>
      <c r="BN90" s="47"/>
      <c r="BO90" s="48"/>
      <c r="BP90" s="58">
        <f>SUM(BP87:CB89)</f>
        <v>0</v>
      </c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60"/>
    </row>
    <row r="91" spans="1:80" s="1" customFormat="1" ht="12.75" hidden="1" customHeight="1" x14ac:dyDescent="0.25"/>
    <row r="92" spans="1:80" s="1" customFormat="1" ht="15.75" hidden="1" x14ac:dyDescent="0.25">
      <c r="A92" s="85" t="s">
        <v>154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  <c r="CA92" s="85"/>
      <c r="CB92" s="85"/>
    </row>
    <row r="93" spans="1:80" s="1" customFormat="1" ht="15.75" hidden="1" x14ac:dyDescent="0.25">
      <c r="A93" s="3" t="s">
        <v>1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159" t="s">
        <v>222</v>
      </c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  <c r="AJ93" s="159"/>
      <c r="AK93" s="19"/>
      <c r="AL93" s="19"/>
      <c r="AM93" s="19"/>
      <c r="AN93" s="19"/>
      <c r="AO93" s="19"/>
      <c r="AP93" s="19"/>
      <c r="AQ93" s="19"/>
      <c r="AR93" s="19"/>
      <c r="AS93" s="79" t="s">
        <v>149</v>
      </c>
      <c r="AT93" s="79"/>
      <c r="AU93" s="79"/>
      <c r="AV93" s="79"/>
      <c r="AW93" s="79"/>
      <c r="AX93" s="79"/>
      <c r="AY93" s="79"/>
      <c r="AZ93" s="79"/>
      <c r="BA93" s="79"/>
      <c r="BB93" s="79"/>
      <c r="BC93" s="80" t="s">
        <v>223</v>
      </c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</row>
    <row r="94" spans="1:80" s="1" customFormat="1" ht="15.75" hidden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</row>
    <row r="95" spans="1:80" s="1" customFormat="1" ht="15.75" hidden="1" x14ac:dyDescent="0.25">
      <c r="A95" s="49" t="s">
        <v>4</v>
      </c>
      <c r="B95" s="50"/>
      <c r="C95" s="50"/>
      <c r="D95" s="51"/>
      <c r="E95" s="49" t="s">
        <v>63</v>
      </c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1"/>
      <c r="AN95" s="49" t="s">
        <v>65</v>
      </c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1"/>
      <c r="BB95" s="49" t="s">
        <v>21</v>
      </c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1"/>
      <c r="BN95" s="49" t="s">
        <v>67</v>
      </c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1"/>
    </row>
    <row r="96" spans="1:80" s="1" customFormat="1" ht="15.75" hidden="1" x14ac:dyDescent="0.25">
      <c r="A96" s="43" t="s">
        <v>5</v>
      </c>
      <c r="B96" s="44"/>
      <c r="C96" s="44"/>
      <c r="D96" s="45"/>
      <c r="E96" s="43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5"/>
      <c r="AN96" s="43" t="s">
        <v>66</v>
      </c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5"/>
      <c r="BB96" s="43" t="s">
        <v>29</v>
      </c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5"/>
      <c r="BN96" s="43" t="s">
        <v>68</v>
      </c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5"/>
    </row>
    <row r="97" spans="1:80" s="1" customFormat="1" ht="15.75" hidden="1" x14ac:dyDescent="0.25">
      <c r="A97" s="43"/>
      <c r="B97" s="44"/>
      <c r="C97" s="44"/>
      <c r="D97" s="45"/>
      <c r="E97" s="43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5"/>
      <c r="AN97" s="43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5"/>
      <c r="BB97" s="43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5"/>
      <c r="BN97" s="43" t="s">
        <v>77</v>
      </c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5"/>
    </row>
    <row r="98" spans="1:80" s="1" customFormat="1" ht="12.75" hidden="1" customHeight="1" x14ac:dyDescent="0.25">
      <c r="A98" s="40">
        <v>1</v>
      </c>
      <c r="B98" s="41"/>
      <c r="C98" s="41"/>
      <c r="D98" s="42"/>
      <c r="E98" s="40">
        <v>2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2"/>
      <c r="AN98" s="40">
        <v>3</v>
      </c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2"/>
      <c r="BB98" s="40">
        <v>4</v>
      </c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2"/>
      <c r="BN98" s="40">
        <v>5</v>
      </c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2"/>
    </row>
    <row r="99" spans="1:80" s="1" customFormat="1" ht="12.75" hidden="1" customHeight="1" x14ac:dyDescent="0.25">
      <c r="A99" s="73">
        <v>1</v>
      </c>
      <c r="B99" s="74"/>
      <c r="C99" s="74"/>
      <c r="D99" s="75"/>
      <c r="E99" s="73" t="s">
        <v>259</v>
      </c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5"/>
      <c r="AN99" s="37">
        <v>92100</v>
      </c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9"/>
      <c r="BB99" s="37">
        <v>1</v>
      </c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9"/>
      <c r="BN99" s="37">
        <f>AN99*BB99</f>
        <v>92100</v>
      </c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9"/>
    </row>
    <row r="100" spans="1:80" s="1" customFormat="1" ht="12.75" hidden="1" customHeight="1" x14ac:dyDescent="0.25">
      <c r="A100" s="73">
        <v>2</v>
      </c>
      <c r="B100" s="74"/>
      <c r="C100" s="74"/>
      <c r="D100" s="75"/>
      <c r="E100" s="73" t="s">
        <v>260</v>
      </c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5"/>
      <c r="AN100" s="37">
        <v>4000</v>
      </c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9"/>
      <c r="BB100" s="37">
        <v>1</v>
      </c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9"/>
      <c r="BN100" s="37">
        <f>AN100*BB100</f>
        <v>4000</v>
      </c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9"/>
    </row>
    <row r="101" spans="1:80" s="1" customFormat="1" ht="12.75" hidden="1" customHeight="1" x14ac:dyDescent="0.25">
      <c r="A101" s="73">
        <v>3</v>
      </c>
      <c r="B101" s="74"/>
      <c r="C101" s="74"/>
      <c r="D101" s="75"/>
      <c r="E101" s="73" t="s">
        <v>224</v>
      </c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5"/>
      <c r="AN101" s="37">
        <v>9900</v>
      </c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9"/>
      <c r="BB101" s="37">
        <v>5</v>
      </c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9"/>
      <c r="BN101" s="37">
        <f>AN101*BB101</f>
        <v>49500</v>
      </c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9"/>
    </row>
    <row r="102" spans="1:80" s="1" customFormat="1" ht="12.75" hidden="1" customHeight="1" x14ac:dyDescent="0.25">
      <c r="A102" s="152"/>
      <c r="B102" s="153"/>
      <c r="C102" s="153"/>
      <c r="D102" s="154"/>
      <c r="E102" s="55" t="s">
        <v>13</v>
      </c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7"/>
      <c r="AN102" s="76" t="s">
        <v>14</v>
      </c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8"/>
      <c r="BB102" s="76" t="s">
        <v>14</v>
      </c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8"/>
      <c r="BN102" s="133">
        <f>SUM(BN99:CB101)</f>
        <v>145600</v>
      </c>
      <c r="BO102" s="134"/>
      <c r="BP102" s="134"/>
      <c r="BQ102" s="134"/>
      <c r="BR102" s="134"/>
      <c r="BS102" s="134"/>
      <c r="BT102" s="134"/>
      <c r="BU102" s="134"/>
      <c r="BV102" s="134"/>
      <c r="BW102" s="134"/>
      <c r="BX102" s="134"/>
      <c r="BY102" s="134"/>
      <c r="BZ102" s="134"/>
      <c r="CA102" s="134"/>
      <c r="CB102" s="135"/>
    </row>
    <row r="103" spans="1:80" s="1" customFormat="1" ht="15.75" x14ac:dyDescent="0.25"/>
    <row r="104" spans="1:80" s="3" customFormat="1" ht="48" customHeight="1" x14ac:dyDescent="0.25">
      <c r="A104" s="158" t="s">
        <v>153</v>
      </c>
      <c r="B104" s="158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58"/>
      <c r="BV104" s="158"/>
      <c r="BW104" s="158"/>
      <c r="BX104" s="158"/>
      <c r="BY104" s="158"/>
      <c r="BZ104" s="158"/>
      <c r="CA104" s="158"/>
      <c r="CB104" s="158"/>
    </row>
    <row r="105" spans="1:80" ht="15.75" x14ac:dyDescent="0.25">
      <c r="A105" s="3" t="s">
        <v>1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80" t="s">
        <v>225</v>
      </c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19"/>
      <c r="AL105" s="19"/>
      <c r="AM105" s="19"/>
      <c r="AN105" s="19"/>
      <c r="AO105" s="19"/>
      <c r="AP105" s="19"/>
      <c r="AQ105" s="19"/>
      <c r="AR105" s="19"/>
      <c r="AS105" s="79" t="s">
        <v>149</v>
      </c>
      <c r="AT105" s="79"/>
      <c r="AU105" s="79"/>
      <c r="AV105" s="79"/>
      <c r="AW105" s="79"/>
      <c r="AX105" s="79"/>
      <c r="AY105" s="79"/>
      <c r="AZ105" s="79"/>
      <c r="BA105" s="79"/>
      <c r="BB105" s="79"/>
      <c r="BC105" s="80" t="s">
        <v>226</v>
      </c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</row>
    <row r="106" spans="1:80" s="4" customFormat="1" ht="8.25" x14ac:dyDescent="0.15"/>
    <row r="107" spans="1:80" x14ac:dyDescent="0.2">
      <c r="A107" s="49" t="s">
        <v>4</v>
      </c>
      <c r="B107" s="50"/>
      <c r="C107" s="50"/>
      <c r="D107" s="51"/>
      <c r="E107" s="49" t="s">
        <v>36</v>
      </c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1"/>
      <c r="BE107" s="111" t="s">
        <v>38</v>
      </c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3"/>
      <c r="BQ107" s="49" t="s">
        <v>37</v>
      </c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1"/>
    </row>
    <row r="108" spans="1:80" x14ac:dyDescent="0.2">
      <c r="A108" s="43" t="s">
        <v>5</v>
      </c>
      <c r="B108" s="44"/>
      <c r="C108" s="44"/>
      <c r="D108" s="45"/>
      <c r="E108" s="43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5"/>
      <c r="BE108" s="103" t="s">
        <v>39</v>
      </c>
      <c r="BF108" s="104"/>
      <c r="BG108" s="104"/>
      <c r="BH108" s="104"/>
      <c r="BI108" s="104"/>
      <c r="BJ108" s="104"/>
      <c r="BK108" s="104"/>
      <c r="BL108" s="104"/>
      <c r="BM108" s="104"/>
      <c r="BN108" s="104"/>
      <c r="BO108" s="104"/>
      <c r="BP108" s="105"/>
      <c r="BQ108" s="43" t="s">
        <v>20</v>
      </c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5"/>
    </row>
    <row r="109" spans="1:80" x14ac:dyDescent="0.2">
      <c r="A109" s="43"/>
      <c r="B109" s="44"/>
      <c r="C109" s="44"/>
      <c r="D109" s="45"/>
      <c r="E109" s="4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5"/>
      <c r="BE109" s="103" t="s">
        <v>40</v>
      </c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5"/>
      <c r="BQ109" s="43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5"/>
    </row>
    <row r="110" spans="1:80" x14ac:dyDescent="0.2">
      <c r="A110" s="89"/>
      <c r="B110" s="90"/>
      <c r="C110" s="90"/>
      <c r="D110" s="91"/>
      <c r="E110" s="89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1"/>
      <c r="BE110" s="106" t="s">
        <v>115</v>
      </c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8"/>
      <c r="BQ110" s="89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1"/>
    </row>
    <row r="111" spans="1:80" x14ac:dyDescent="0.2">
      <c r="A111" s="40">
        <v>1</v>
      </c>
      <c r="B111" s="41"/>
      <c r="C111" s="41"/>
      <c r="D111" s="42"/>
      <c r="E111" s="40">
        <v>2</v>
      </c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2"/>
      <c r="BE111" s="99">
        <v>3</v>
      </c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1"/>
      <c r="BQ111" s="40">
        <v>4</v>
      </c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2"/>
    </row>
    <row r="112" spans="1:80" x14ac:dyDescent="0.2">
      <c r="A112" s="99">
        <v>1</v>
      </c>
      <c r="B112" s="100"/>
      <c r="C112" s="100"/>
      <c r="D112" s="101"/>
      <c r="E112" s="73" t="s">
        <v>42</v>
      </c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5"/>
      <c r="BE112" s="99" t="s">
        <v>14</v>
      </c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1"/>
      <c r="BQ112" s="37">
        <f>SUM(BQ113:CB117)</f>
        <v>14075175.987200001</v>
      </c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9"/>
    </row>
    <row r="113" spans="1:80" x14ac:dyDescent="0.2">
      <c r="A113" s="49" t="s">
        <v>41</v>
      </c>
      <c r="B113" s="50"/>
      <c r="C113" s="50"/>
      <c r="D113" s="51"/>
      <c r="E113" s="136" t="s">
        <v>7</v>
      </c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8"/>
      <c r="BE113" s="124">
        <f>BN61-BE115</f>
        <v>63978052.32</v>
      </c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6"/>
      <c r="BQ113" s="124">
        <f>BE113*0.22</f>
        <v>14075171.510400001</v>
      </c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6"/>
    </row>
    <row r="114" spans="1:80" x14ac:dyDescent="0.2">
      <c r="A114" s="89"/>
      <c r="B114" s="90"/>
      <c r="C114" s="90"/>
      <c r="D114" s="91"/>
      <c r="E114" s="127" t="s">
        <v>43</v>
      </c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129"/>
      <c r="BE114" s="28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30"/>
      <c r="BQ114" s="28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30"/>
    </row>
    <row r="115" spans="1:80" x14ac:dyDescent="0.2">
      <c r="A115" s="99" t="s">
        <v>45</v>
      </c>
      <c r="B115" s="100"/>
      <c r="C115" s="100"/>
      <c r="D115" s="101"/>
      <c r="E115" s="143" t="s">
        <v>44</v>
      </c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5"/>
      <c r="BE115" s="37">
        <v>447.68</v>
      </c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9"/>
      <c r="BQ115" s="37">
        <f>BE115*0.01</f>
        <v>4.4767999999999999</v>
      </c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9"/>
    </row>
    <row r="116" spans="1:80" x14ac:dyDescent="0.2">
      <c r="A116" s="49" t="s">
        <v>46</v>
      </c>
      <c r="B116" s="50"/>
      <c r="C116" s="50"/>
      <c r="D116" s="51"/>
      <c r="E116" s="136" t="s">
        <v>47</v>
      </c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8"/>
      <c r="BE116" s="124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6"/>
      <c r="BQ116" s="124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6"/>
    </row>
    <row r="117" spans="1:80" x14ac:dyDescent="0.2">
      <c r="A117" s="89"/>
      <c r="B117" s="90"/>
      <c r="C117" s="90"/>
      <c r="D117" s="91"/>
      <c r="E117" s="127" t="s">
        <v>48</v>
      </c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/>
      <c r="AJ117" s="128"/>
      <c r="AK117" s="128"/>
      <c r="AL117" s="128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129"/>
      <c r="BE117" s="28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30"/>
      <c r="BQ117" s="28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30"/>
    </row>
    <row r="118" spans="1:80" x14ac:dyDescent="0.2">
      <c r="A118" s="49">
        <v>2</v>
      </c>
      <c r="B118" s="50"/>
      <c r="C118" s="50"/>
      <c r="D118" s="51"/>
      <c r="E118" s="140" t="s">
        <v>49</v>
      </c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1"/>
      <c r="AZ118" s="141"/>
      <c r="BA118" s="141"/>
      <c r="BB118" s="141"/>
      <c r="BC118" s="141"/>
      <c r="BD118" s="142"/>
      <c r="BE118" s="146">
        <f>BN61</f>
        <v>63978500</v>
      </c>
      <c r="BF118" s="147"/>
      <c r="BG118" s="147"/>
      <c r="BH118" s="147"/>
      <c r="BI118" s="147"/>
      <c r="BJ118" s="147"/>
      <c r="BK118" s="147"/>
      <c r="BL118" s="147"/>
      <c r="BM118" s="147"/>
      <c r="BN118" s="147"/>
      <c r="BO118" s="147"/>
      <c r="BP118" s="148"/>
      <c r="BQ118" s="124">
        <f>SUM(BQ120:CB130)</f>
        <v>1960120.51728</v>
      </c>
      <c r="BR118" s="125"/>
      <c r="BS118" s="125"/>
      <c r="BT118" s="125"/>
      <c r="BU118" s="125"/>
      <c r="BV118" s="125"/>
      <c r="BW118" s="125"/>
      <c r="BX118" s="125"/>
      <c r="BY118" s="125"/>
      <c r="BZ118" s="125"/>
      <c r="CA118" s="125"/>
      <c r="CB118" s="126"/>
    </row>
    <row r="119" spans="1:80" x14ac:dyDescent="0.2">
      <c r="A119" s="89"/>
      <c r="B119" s="90"/>
      <c r="C119" s="90"/>
      <c r="D119" s="91"/>
      <c r="E119" s="34" t="s">
        <v>116</v>
      </c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6"/>
      <c r="BE119" s="149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1"/>
      <c r="BQ119" s="28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30"/>
    </row>
    <row r="120" spans="1:80" x14ac:dyDescent="0.2">
      <c r="A120" s="49" t="s">
        <v>51</v>
      </c>
      <c r="B120" s="50"/>
      <c r="C120" s="50"/>
      <c r="D120" s="51"/>
      <c r="E120" s="136" t="s">
        <v>7</v>
      </c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8"/>
      <c r="BE120" s="124">
        <f>BE113-800000</f>
        <v>63178052.32</v>
      </c>
      <c r="BF120" s="125"/>
      <c r="BG120" s="125"/>
      <c r="BH120" s="125"/>
      <c r="BI120" s="125"/>
      <c r="BJ120" s="125"/>
      <c r="BK120" s="125"/>
      <c r="BL120" s="125"/>
      <c r="BM120" s="125"/>
      <c r="BN120" s="125"/>
      <c r="BO120" s="125"/>
      <c r="BP120" s="126"/>
      <c r="BQ120" s="124">
        <f>BE120*0.029</f>
        <v>1832163.51728</v>
      </c>
      <c r="BR120" s="125"/>
      <c r="BS120" s="125"/>
      <c r="BT120" s="125"/>
      <c r="BU120" s="125"/>
      <c r="BV120" s="125"/>
      <c r="BW120" s="125"/>
      <c r="BX120" s="125"/>
      <c r="BY120" s="125"/>
      <c r="BZ120" s="125"/>
      <c r="CA120" s="125"/>
      <c r="CB120" s="126"/>
    </row>
    <row r="121" spans="1:80" x14ac:dyDescent="0.2">
      <c r="A121" s="43"/>
      <c r="B121" s="44"/>
      <c r="C121" s="44"/>
      <c r="D121" s="45"/>
      <c r="E121" s="155" t="s">
        <v>50</v>
      </c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7"/>
      <c r="BE121" s="130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2"/>
      <c r="BQ121" s="130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2"/>
    </row>
    <row r="122" spans="1:80" x14ac:dyDescent="0.2">
      <c r="A122" s="89"/>
      <c r="B122" s="90"/>
      <c r="C122" s="90"/>
      <c r="D122" s="91"/>
      <c r="E122" s="127" t="s">
        <v>117</v>
      </c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28"/>
      <c r="AG122" s="128"/>
      <c r="AH122" s="128"/>
      <c r="AI122" s="128"/>
      <c r="AJ122" s="128"/>
      <c r="AK122" s="128"/>
      <c r="AL122" s="128"/>
      <c r="AM122" s="128"/>
      <c r="AN122" s="128"/>
      <c r="AO122" s="128"/>
      <c r="AP122" s="128"/>
      <c r="AQ122" s="128"/>
      <c r="AR122" s="128"/>
      <c r="AS122" s="128"/>
      <c r="AT122" s="128"/>
      <c r="AU122" s="128"/>
      <c r="AV122" s="128"/>
      <c r="AW122" s="128"/>
      <c r="AX122" s="128"/>
      <c r="AY122" s="128"/>
      <c r="AZ122" s="128"/>
      <c r="BA122" s="128"/>
      <c r="BB122" s="128"/>
      <c r="BC122" s="128"/>
      <c r="BD122" s="129"/>
      <c r="BE122" s="28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30"/>
      <c r="BQ122" s="28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30"/>
    </row>
    <row r="123" spans="1:80" x14ac:dyDescent="0.2">
      <c r="A123" s="49" t="s">
        <v>54</v>
      </c>
      <c r="B123" s="50"/>
      <c r="C123" s="50"/>
      <c r="D123" s="51"/>
      <c r="E123" s="136" t="s">
        <v>52</v>
      </c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8"/>
      <c r="BE123" s="124"/>
      <c r="BF123" s="125"/>
      <c r="BG123" s="125"/>
      <c r="BH123" s="125"/>
      <c r="BI123" s="125"/>
      <c r="BJ123" s="125"/>
      <c r="BK123" s="125"/>
      <c r="BL123" s="125"/>
      <c r="BM123" s="125"/>
      <c r="BN123" s="125"/>
      <c r="BO123" s="125"/>
      <c r="BP123" s="126"/>
      <c r="BQ123" s="124"/>
      <c r="BR123" s="125"/>
      <c r="BS123" s="125"/>
      <c r="BT123" s="125"/>
      <c r="BU123" s="125"/>
      <c r="BV123" s="125"/>
      <c r="BW123" s="125"/>
      <c r="BX123" s="125"/>
      <c r="BY123" s="125"/>
      <c r="BZ123" s="125"/>
      <c r="CA123" s="125"/>
      <c r="CB123" s="126"/>
    </row>
    <row r="124" spans="1:80" x14ac:dyDescent="0.2">
      <c r="A124" s="89"/>
      <c r="B124" s="90"/>
      <c r="C124" s="90"/>
      <c r="D124" s="91"/>
      <c r="E124" s="127" t="s">
        <v>53</v>
      </c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  <c r="AG124" s="128"/>
      <c r="AH124" s="128"/>
      <c r="AI124" s="128"/>
      <c r="AJ124" s="128"/>
      <c r="AK124" s="128"/>
      <c r="AL124" s="128"/>
      <c r="AM124" s="128"/>
      <c r="AN124" s="128"/>
      <c r="AO124" s="128"/>
      <c r="AP124" s="128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9"/>
      <c r="BE124" s="28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30"/>
      <c r="BQ124" s="28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30"/>
    </row>
    <row r="125" spans="1:80" x14ac:dyDescent="0.2">
      <c r="A125" s="49" t="s">
        <v>57</v>
      </c>
      <c r="B125" s="50"/>
      <c r="C125" s="50"/>
      <c r="D125" s="51"/>
      <c r="E125" s="136" t="s">
        <v>55</v>
      </c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8"/>
      <c r="BE125" s="124">
        <f>BN61</f>
        <v>63978500</v>
      </c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6"/>
      <c r="BQ125" s="124">
        <f>BE125*0.002</f>
        <v>127957</v>
      </c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6"/>
    </row>
    <row r="126" spans="1:80" x14ac:dyDescent="0.2">
      <c r="A126" s="89"/>
      <c r="B126" s="90"/>
      <c r="C126" s="90"/>
      <c r="D126" s="91"/>
      <c r="E126" s="127" t="s">
        <v>56</v>
      </c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28"/>
      <c r="AG126" s="128"/>
      <c r="AH126" s="128"/>
      <c r="AI126" s="128"/>
      <c r="AJ126" s="128"/>
      <c r="AK126" s="128"/>
      <c r="AL126" s="128"/>
      <c r="AM126" s="128"/>
      <c r="AN126" s="128"/>
      <c r="AO126" s="128"/>
      <c r="AP126" s="128"/>
      <c r="AQ126" s="128"/>
      <c r="AR126" s="128"/>
      <c r="AS126" s="128"/>
      <c r="AT126" s="128"/>
      <c r="AU126" s="128"/>
      <c r="AV126" s="128"/>
      <c r="AW126" s="128"/>
      <c r="AX126" s="128"/>
      <c r="AY126" s="128"/>
      <c r="AZ126" s="128"/>
      <c r="BA126" s="128"/>
      <c r="BB126" s="128"/>
      <c r="BC126" s="128"/>
      <c r="BD126" s="129"/>
      <c r="BE126" s="28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30"/>
      <c r="BQ126" s="28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30"/>
    </row>
    <row r="127" spans="1:80" x14ac:dyDescent="0.2">
      <c r="A127" s="49" t="s">
        <v>58</v>
      </c>
      <c r="B127" s="50"/>
      <c r="C127" s="50"/>
      <c r="D127" s="51"/>
      <c r="E127" s="136" t="s">
        <v>55</v>
      </c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8"/>
      <c r="BE127" s="124"/>
      <c r="BF127" s="125"/>
      <c r="BG127" s="125"/>
      <c r="BH127" s="125"/>
      <c r="BI127" s="125"/>
      <c r="BJ127" s="125"/>
      <c r="BK127" s="125"/>
      <c r="BL127" s="125"/>
      <c r="BM127" s="125"/>
      <c r="BN127" s="125"/>
      <c r="BO127" s="125"/>
      <c r="BP127" s="126"/>
      <c r="BQ127" s="124"/>
      <c r="BR127" s="125"/>
      <c r="BS127" s="125"/>
      <c r="BT127" s="125"/>
      <c r="BU127" s="125"/>
      <c r="BV127" s="125"/>
      <c r="BW127" s="125"/>
      <c r="BX127" s="125"/>
      <c r="BY127" s="125"/>
      <c r="BZ127" s="125"/>
      <c r="CA127" s="125"/>
      <c r="CB127" s="126"/>
    </row>
    <row r="128" spans="1:80" ht="12.75" customHeight="1" x14ac:dyDescent="0.2">
      <c r="A128" s="89"/>
      <c r="B128" s="90"/>
      <c r="C128" s="90"/>
      <c r="D128" s="91"/>
      <c r="E128" s="127" t="s">
        <v>60</v>
      </c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28"/>
      <c r="AG128" s="128"/>
      <c r="AH128" s="128"/>
      <c r="AI128" s="128"/>
      <c r="AJ128" s="128"/>
      <c r="AK128" s="128"/>
      <c r="AL128" s="128"/>
      <c r="AM128" s="128"/>
      <c r="AN128" s="128"/>
      <c r="AO128" s="128"/>
      <c r="AP128" s="128"/>
      <c r="AQ128" s="128"/>
      <c r="AR128" s="128"/>
      <c r="AS128" s="128"/>
      <c r="AT128" s="128"/>
      <c r="AU128" s="128"/>
      <c r="AV128" s="128"/>
      <c r="AW128" s="128"/>
      <c r="AX128" s="128"/>
      <c r="AY128" s="128"/>
      <c r="AZ128" s="128"/>
      <c r="BA128" s="128"/>
      <c r="BB128" s="128"/>
      <c r="BC128" s="128"/>
      <c r="BD128" s="129"/>
      <c r="BE128" s="28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30"/>
      <c r="BQ128" s="28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30"/>
    </row>
    <row r="129" spans="1:80" x14ac:dyDescent="0.2">
      <c r="A129" s="49" t="s">
        <v>59</v>
      </c>
      <c r="B129" s="50"/>
      <c r="C129" s="50"/>
      <c r="D129" s="51"/>
      <c r="E129" s="136" t="s">
        <v>55</v>
      </c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8"/>
      <c r="BE129" s="124"/>
      <c r="BF129" s="125"/>
      <c r="BG129" s="125"/>
      <c r="BH129" s="125"/>
      <c r="BI129" s="125"/>
      <c r="BJ129" s="125"/>
      <c r="BK129" s="125"/>
      <c r="BL129" s="125"/>
      <c r="BM129" s="125"/>
      <c r="BN129" s="125"/>
      <c r="BO129" s="125"/>
      <c r="BP129" s="126"/>
      <c r="BQ129" s="124"/>
      <c r="BR129" s="125"/>
      <c r="BS129" s="125"/>
      <c r="BT129" s="125"/>
      <c r="BU129" s="125"/>
      <c r="BV129" s="125"/>
      <c r="BW129" s="125"/>
      <c r="BX129" s="125"/>
      <c r="BY129" s="125"/>
      <c r="BZ129" s="125"/>
      <c r="CA129" s="125"/>
      <c r="CB129" s="126"/>
    </row>
    <row r="130" spans="1:80" ht="12.75" customHeight="1" x14ac:dyDescent="0.2">
      <c r="A130" s="89"/>
      <c r="B130" s="90"/>
      <c r="C130" s="90"/>
      <c r="D130" s="91"/>
      <c r="E130" s="127" t="s">
        <v>60</v>
      </c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8"/>
      <c r="AW130" s="128"/>
      <c r="AX130" s="128"/>
      <c r="AY130" s="128"/>
      <c r="AZ130" s="128"/>
      <c r="BA130" s="128"/>
      <c r="BB130" s="128"/>
      <c r="BC130" s="128"/>
      <c r="BD130" s="129"/>
      <c r="BE130" s="28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30"/>
      <c r="BQ130" s="28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30"/>
    </row>
    <row r="131" spans="1:80" x14ac:dyDescent="0.2">
      <c r="A131" s="49">
        <v>3</v>
      </c>
      <c r="B131" s="50"/>
      <c r="C131" s="50"/>
      <c r="D131" s="51"/>
      <c r="E131" s="140" t="s">
        <v>61</v>
      </c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2"/>
      <c r="BE131" s="124">
        <f>BE125</f>
        <v>63978500</v>
      </c>
      <c r="BF131" s="125"/>
      <c r="BG131" s="125"/>
      <c r="BH131" s="125"/>
      <c r="BI131" s="125"/>
      <c r="BJ131" s="125"/>
      <c r="BK131" s="125"/>
      <c r="BL131" s="125"/>
      <c r="BM131" s="125"/>
      <c r="BN131" s="125"/>
      <c r="BO131" s="125"/>
      <c r="BP131" s="126"/>
      <c r="BQ131" s="124">
        <f>BE131*0.051</f>
        <v>3262903.5</v>
      </c>
      <c r="BR131" s="125"/>
      <c r="BS131" s="125"/>
      <c r="BT131" s="125"/>
      <c r="BU131" s="125"/>
      <c r="BV131" s="125"/>
      <c r="BW131" s="125"/>
      <c r="BX131" s="125"/>
      <c r="BY131" s="125"/>
      <c r="BZ131" s="125"/>
      <c r="CA131" s="125"/>
      <c r="CB131" s="126"/>
    </row>
    <row r="132" spans="1:80" x14ac:dyDescent="0.2">
      <c r="A132" s="89"/>
      <c r="B132" s="90"/>
      <c r="C132" s="90"/>
      <c r="D132" s="91"/>
      <c r="E132" s="34" t="s">
        <v>62</v>
      </c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6"/>
      <c r="BE132" s="28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30"/>
      <c r="BQ132" s="28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30"/>
    </row>
    <row r="133" spans="1:80" s="10" customFormat="1" x14ac:dyDescent="0.2">
      <c r="A133" s="76"/>
      <c r="B133" s="77"/>
      <c r="C133" s="77"/>
      <c r="D133" s="78"/>
      <c r="E133" s="55" t="s">
        <v>13</v>
      </c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7"/>
      <c r="BE133" s="82" t="s">
        <v>14</v>
      </c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8"/>
      <c r="BQ133" s="133">
        <f>ROUND(BQ112+BQ118+BQ131,2)</f>
        <v>19298200</v>
      </c>
      <c r="BR133" s="134"/>
      <c r="BS133" s="134"/>
      <c r="BT133" s="134"/>
      <c r="BU133" s="134"/>
      <c r="BV133" s="134"/>
      <c r="BW133" s="134"/>
      <c r="BX133" s="134"/>
      <c r="BY133" s="134"/>
      <c r="BZ133" s="134"/>
      <c r="CA133" s="134"/>
      <c r="CB133" s="135"/>
    </row>
    <row r="134" spans="1:80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</row>
    <row r="135" spans="1:80" s="8" customFormat="1" ht="11.25" x14ac:dyDescent="0.2">
      <c r="A135" s="139" t="s">
        <v>118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</row>
    <row r="136" spans="1:80" s="8" customFormat="1" ht="11.25" x14ac:dyDescent="0.2">
      <c r="A136" s="139"/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39"/>
      <c r="BN136" s="139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</row>
    <row r="137" spans="1:80" s="8" customFormat="1" ht="22.5" customHeight="1" x14ac:dyDescent="0.2">
      <c r="A137" s="139"/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39"/>
      <c r="BN137" s="139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</row>
    <row r="139" spans="1:80" ht="15.75" hidden="1" x14ac:dyDescent="0.25">
      <c r="A139" s="85" t="s">
        <v>64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</row>
    <row r="140" spans="1:80" hidden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1:80" ht="15.75" hidden="1" x14ac:dyDescent="0.25">
      <c r="A141" s="3" t="s">
        <v>1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19"/>
      <c r="AL141" s="19"/>
      <c r="AM141" s="19"/>
      <c r="AN141" s="19"/>
      <c r="AO141" s="19"/>
      <c r="AP141" s="19"/>
      <c r="AQ141" s="19"/>
      <c r="AR141" s="19"/>
      <c r="AS141" s="79" t="s">
        <v>149</v>
      </c>
      <c r="AT141" s="79"/>
      <c r="AU141" s="79"/>
      <c r="AV141" s="79"/>
      <c r="AW141" s="79"/>
      <c r="AX141" s="79"/>
      <c r="AY141" s="79"/>
      <c r="AZ141" s="79"/>
      <c r="BA141" s="79"/>
      <c r="BB141" s="79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</row>
    <row r="142" spans="1:80" hidden="1" x14ac:dyDescent="0.2"/>
    <row r="143" spans="1:80" hidden="1" x14ac:dyDescent="0.2">
      <c r="A143" s="49" t="s">
        <v>4</v>
      </c>
      <c r="B143" s="50"/>
      <c r="C143" s="50"/>
      <c r="D143" s="51"/>
      <c r="E143" s="49" t="s">
        <v>63</v>
      </c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1"/>
      <c r="AN143" s="49" t="s">
        <v>65</v>
      </c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1"/>
      <c r="BB143" s="49" t="s">
        <v>21</v>
      </c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1"/>
      <c r="BN143" s="49" t="s">
        <v>67</v>
      </c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1"/>
    </row>
    <row r="144" spans="1:80" hidden="1" x14ac:dyDescent="0.2">
      <c r="A144" s="43" t="s">
        <v>5</v>
      </c>
      <c r="B144" s="44"/>
      <c r="C144" s="44"/>
      <c r="D144" s="45"/>
      <c r="E144" s="43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5"/>
      <c r="AN144" s="43" t="s">
        <v>66</v>
      </c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5"/>
      <c r="BB144" s="43" t="s">
        <v>29</v>
      </c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5"/>
      <c r="BN144" s="43" t="s">
        <v>68</v>
      </c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5"/>
    </row>
    <row r="145" spans="1:80" hidden="1" x14ac:dyDescent="0.2">
      <c r="A145" s="43"/>
      <c r="B145" s="44"/>
      <c r="C145" s="44"/>
      <c r="D145" s="45"/>
      <c r="E145" s="43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5"/>
      <c r="AN145" s="43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5"/>
      <c r="BB145" s="43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5"/>
      <c r="BN145" s="43" t="s">
        <v>77</v>
      </c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5"/>
    </row>
    <row r="146" spans="1:80" hidden="1" x14ac:dyDescent="0.2">
      <c r="A146" s="40">
        <v>1</v>
      </c>
      <c r="B146" s="41"/>
      <c r="C146" s="41"/>
      <c r="D146" s="42"/>
      <c r="E146" s="40">
        <v>2</v>
      </c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2"/>
      <c r="AN146" s="40">
        <v>3</v>
      </c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2"/>
      <c r="BB146" s="40">
        <v>4</v>
      </c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2"/>
      <c r="BN146" s="40">
        <v>5</v>
      </c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2"/>
    </row>
    <row r="147" spans="1:80" hidden="1" x14ac:dyDescent="0.2">
      <c r="A147" s="34"/>
      <c r="B147" s="35"/>
      <c r="C147" s="35"/>
      <c r="D147" s="36"/>
      <c r="E147" s="34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6"/>
      <c r="AN147" s="28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30"/>
      <c r="BB147" s="37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9"/>
      <c r="BN147" s="28">
        <f>AN147*BB147</f>
        <v>0</v>
      </c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30"/>
    </row>
    <row r="148" spans="1:80" hidden="1" x14ac:dyDescent="0.2">
      <c r="A148" s="34"/>
      <c r="B148" s="35"/>
      <c r="C148" s="35"/>
      <c r="D148" s="36"/>
      <c r="E148" s="3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6"/>
      <c r="AN148" s="28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30"/>
      <c r="BB148" s="37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9"/>
      <c r="BN148" s="28">
        <f>AN148*BB148</f>
        <v>0</v>
      </c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30"/>
    </row>
    <row r="149" spans="1:80" hidden="1" x14ac:dyDescent="0.2">
      <c r="A149" s="34"/>
      <c r="B149" s="35"/>
      <c r="C149" s="35"/>
      <c r="D149" s="36"/>
      <c r="E149" s="34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6"/>
      <c r="AN149" s="28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30"/>
      <c r="BB149" s="37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9"/>
      <c r="BN149" s="28">
        <f>AN149*BB149</f>
        <v>0</v>
      </c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30"/>
    </row>
    <row r="150" spans="1:80" hidden="1" x14ac:dyDescent="0.2">
      <c r="A150" s="52"/>
      <c r="B150" s="53"/>
      <c r="C150" s="53"/>
      <c r="D150" s="54"/>
      <c r="E150" s="55" t="s">
        <v>13</v>
      </c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7"/>
      <c r="AN150" s="46" t="s">
        <v>14</v>
      </c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8"/>
      <c r="BB150" s="76" t="s">
        <v>14</v>
      </c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8"/>
      <c r="BN150" s="58">
        <f>SUM(BN147:CB149)</f>
        <v>0</v>
      </c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59"/>
      <c r="CA150" s="59"/>
      <c r="CB150" s="60"/>
    </row>
    <row r="151" spans="1:80" ht="15.75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</row>
    <row r="152" spans="1:80" ht="15.75" x14ac:dyDescent="0.25">
      <c r="A152" s="85" t="s">
        <v>119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85"/>
      <c r="BK152" s="85"/>
      <c r="BL152" s="85"/>
      <c r="BM152" s="85"/>
      <c r="BN152" s="85"/>
      <c r="BO152" s="85"/>
      <c r="BP152" s="85"/>
      <c r="BQ152" s="85"/>
      <c r="BR152" s="85"/>
      <c r="BS152" s="85"/>
      <c r="BT152" s="85"/>
      <c r="BU152" s="85"/>
      <c r="BV152" s="85"/>
      <c r="BW152" s="85"/>
      <c r="BX152" s="85"/>
      <c r="BY152" s="85"/>
      <c r="BZ152" s="85"/>
      <c r="CA152" s="85"/>
      <c r="CB152" s="85"/>
    </row>
    <row r="153" spans="1:80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</row>
    <row r="154" spans="1:80" ht="15.75" x14ac:dyDescent="0.25">
      <c r="A154" s="3" t="s">
        <v>1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80" t="s">
        <v>227</v>
      </c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19"/>
      <c r="AL154" s="19"/>
      <c r="AM154" s="19"/>
      <c r="AN154" s="19"/>
      <c r="AO154" s="19"/>
      <c r="AP154" s="19"/>
      <c r="AQ154" s="19"/>
      <c r="AR154" s="19"/>
      <c r="AS154" s="79" t="s">
        <v>149</v>
      </c>
      <c r="AT154" s="79"/>
      <c r="AU154" s="79"/>
      <c r="AV154" s="79"/>
      <c r="AW154" s="79"/>
      <c r="AX154" s="79"/>
      <c r="AY154" s="79"/>
      <c r="AZ154" s="79"/>
      <c r="BA154" s="79"/>
      <c r="BB154" s="79"/>
      <c r="BC154" s="80" t="s">
        <v>261</v>
      </c>
      <c r="BD154" s="80"/>
      <c r="BE154" s="80"/>
      <c r="BF154" s="80"/>
      <c r="BG154" s="80"/>
      <c r="BH154" s="80"/>
      <c r="BI154" s="80"/>
      <c r="BJ154" s="80"/>
      <c r="BK154" s="80"/>
      <c r="BL154" s="80"/>
      <c r="BM154" s="80"/>
      <c r="BN154" s="80"/>
      <c r="BO154" s="80"/>
      <c r="BP154" s="80"/>
    </row>
    <row r="156" spans="1:80" x14ac:dyDescent="0.2">
      <c r="A156" s="49" t="s">
        <v>4</v>
      </c>
      <c r="B156" s="50"/>
      <c r="C156" s="50"/>
      <c r="D156" s="51"/>
      <c r="E156" s="49" t="s">
        <v>16</v>
      </c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1"/>
      <c r="AN156" s="49" t="s">
        <v>69</v>
      </c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1"/>
      <c r="BB156" s="49" t="s">
        <v>72</v>
      </c>
      <c r="BC156" s="50"/>
      <c r="BD156" s="50"/>
      <c r="BE156" s="50"/>
      <c r="BF156" s="50"/>
      <c r="BG156" s="50"/>
      <c r="BH156" s="50"/>
      <c r="BI156" s="51"/>
      <c r="BJ156" s="49" t="s">
        <v>74</v>
      </c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1"/>
    </row>
    <row r="157" spans="1:80" x14ac:dyDescent="0.2">
      <c r="A157" s="43" t="s">
        <v>5</v>
      </c>
      <c r="B157" s="44"/>
      <c r="C157" s="44"/>
      <c r="D157" s="45"/>
      <c r="E157" s="43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5"/>
      <c r="AN157" s="43" t="s">
        <v>70</v>
      </c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5"/>
      <c r="BB157" s="43" t="s">
        <v>73</v>
      </c>
      <c r="BC157" s="44"/>
      <c r="BD157" s="44"/>
      <c r="BE157" s="44"/>
      <c r="BF157" s="44"/>
      <c r="BG157" s="44"/>
      <c r="BH157" s="44"/>
      <c r="BI157" s="45"/>
      <c r="BJ157" s="43" t="s">
        <v>75</v>
      </c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5"/>
    </row>
    <row r="158" spans="1:80" x14ac:dyDescent="0.2">
      <c r="A158" s="43"/>
      <c r="B158" s="44"/>
      <c r="C158" s="44"/>
      <c r="D158" s="45"/>
      <c r="E158" s="43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5"/>
      <c r="AN158" s="43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5"/>
      <c r="BB158" s="43"/>
      <c r="BC158" s="44"/>
      <c r="BD158" s="44"/>
      <c r="BE158" s="44"/>
      <c r="BF158" s="44"/>
      <c r="BG158" s="44"/>
      <c r="BH158" s="44"/>
      <c r="BI158" s="45"/>
      <c r="BJ158" s="43" t="s">
        <v>76</v>
      </c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5"/>
    </row>
    <row r="159" spans="1:80" x14ac:dyDescent="0.2">
      <c r="A159" s="43"/>
      <c r="B159" s="44"/>
      <c r="C159" s="44"/>
      <c r="D159" s="45"/>
      <c r="E159" s="43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5"/>
      <c r="AN159" s="43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5"/>
      <c r="BB159" s="43"/>
      <c r="BC159" s="44"/>
      <c r="BD159" s="44"/>
      <c r="BE159" s="44"/>
      <c r="BF159" s="44"/>
      <c r="BG159" s="44"/>
      <c r="BH159" s="44"/>
      <c r="BI159" s="45"/>
      <c r="BJ159" s="43" t="s">
        <v>78</v>
      </c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5"/>
    </row>
    <row r="160" spans="1:80" x14ac:dyDescent="0.2">
      <c r="A160" s="40">
        <v>1</v>
      </c>
      <c r="B160" s="41"/>
      <c r="C160" s="41"/>
      <c r="D160" s="42"/>
      <c r="E160" s="40">
        <v>2</v>
      </c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2"/>
      <c r="AN160" s="40">
        <v>3</v>
      </c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2"/>
      <c r="BB160" s="40">
        <v>4</v>
      </c>
      <c r="BC160" s="41"/>
      <c r="BD160" s="41"/>
      <c r="BE160" s="41"/>
      <c r="BF160" s="41"/>
      <c r="BG160" s="41"/>
      <c r="BH160" s="41"/>
      <c r="BI160" s="42"/>
      <c r="BJ160" s="40">
        <v>5</v>
      </c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2"/>
    </row>
    <row r="161" spans="1:80" x14ac:dyDescent="0.2">
      <c r="A161" s="34">
        <v>1</v>
      </c>
      <c r="B161" s="35"/>
      <c r="C161" s="35"/>
      <c r="D161" s="36"/>
      <c r="E161" s="34" t="s">
        <v>228</v>
      </c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6"/>
      <c r="AN161" s="28">
        <f>183753734.09+27272.73</f>
        <v>183781006.81999999</v>
      </c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30"/>
      <c r="BB161" s="37">
        <v>2.2000000000000002</v>
      </c>
      <c r="BC161" s="38"/>
      <c r="BD161" s="38"/>
      <c r="BE161" s="38"/>
      <c r="BF161" s="38"/>
      <c r="BG161" s="38"/>
      <c r="BH161" s="38"/>
      <c r="BI161" s="39"/>
      <c r="BJ161" s="28">
        <f>AN161*BB161/100</f>
        <v>4043182.1500400002</v>
      </c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30"/>
    </row>
    <row r="162" spans="1:80" x14ac:dyDescent="0.2">
      <c r="A162" s="34">
        <v>2</v>
      </c>
      <c r="B162" s="35"/>
      <c r="C162" s="35"/>
      <c r="D162" s="36"/>
      <c r="E162" s="34" t="s">
        <v>229</v>
      </c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6"/>
      <c r="AN162" s="28">
        <v>19561190</v>
      </c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30"/>
      <c r="BB162" s="37">
        <v>1.5</v>
      </c>
      <c r="BC162" s="38"/>
      <c r="BD162" s="38"/>
      <c r="BE162" s="38"/>
      <c r="BF162" s="38"/>
      <c r="BG162" s="38"/>
      <c r="BH162" s="38"/>
      <c r="BI162" s="39"/>
      <c r="BJ162" s="28">
        <f>AN162*BB162/100</f>
        <v>293417.84999999998</v>
      </c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30"/>
    </row>
    <row r="163" spans="1:80" hidden="1" x14ac:dyDescent="0.2">
      <c r="A163" s="34"/>
      <c r="B163" s="35"/>
      <c r="C163" s="35"/>
      <c r="D163" s="36"/>
      <c r="E163" s="34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6"/>
      <c r="AN163" s="28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30"/>
      <c r="BB163" s="37"/>
      <c r="BC163" s="38"/>
      <c r="BD163" s="38"/>
      <c r="BE163" s="38"/>
      <c r="BF163" s="38"/>
      <c r="BG163" s="38"/>
      <c r="BH163" s="38"/>
      <c r="BI163" s="39"/>
      <c r="BJ163" s="28">
        <f>AN163*BB163/100</f>
        <v>0</v>
      </c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30"/>
    </row>
    <row r="164" spans="1:80" x14ac:dyDescent="0.2">
      <c r="A164" s="52"/>
      <c r="B164" s="53"/>
      <c r="C164" s="53"/>
      <c r="D164" s="54"/>
      <c r="E164" s="55" t="s">
        <v>13</v>
      </c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7"/>
      <c r="AN164" s="123" t="s">
        <v>14</v>
      </c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8"/>
      <c r="BB164" s="76" t="s">
        <v>14</v>
      </c>
      <c r="BC164" s="77"/>
      <c r="BD164" s="77"/>
      <c r="BE164" s="77"/>
      <c r="BF164" s="77"/>
      <c r="BG164" s="77"/>
      <c r="BH164" s="77"/>
      <c r="BI164" s="78"/>
      <c r="BJ164" s="58">
        <f>ROUND(SUM(BJ161:CB163),2)</f>
        <v>4336600</v>
      </c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59"/>
      <c r="BV164" s="59"/>
      <c r="BW164" s="59"/>
      <c r="BX164" s="59"/>
      <c r="BY164" s="59"/>
      <c r="BZ164" s="59"/>
      <c r="CA164" s="59"/>
      <c r="CB164" s="60"/>
    </row>
    <row r="165" spans="1:8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</row>
    <row r="166" spans="1:80" ht="15.75" hidden="1" x14ac:dyDescent="0.25">
      <c r="A166" s="85" t="s">
        <v>120</v>
      </c>
      <c r="B166" s="85"/>
      <c r="C166" s="85"/>
      <c r="D166" s="85"/>
      <c r="E166" s="85"/>
      <c r="F166" s="85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  <c r="BE166" s="85"/>
      <c r="BF166" s="85"/>
      <c r="BG166" s="85"/>
      <c r="BH166" s="85"/>
      <c r="BI166" s="85"/>
      <c r="BJ166" s="85"/>
      <c r="BK166" s="85"/>
      <c r="BL166" s="85"/>
      <c r="BM166" s="85"/>
      <c r="BN166" s="85"/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5"/>
      <c r="BZ166" s="85"/>
      <c r="CA166" s="85"/>
      <c r="CB166" s="85"/>
    </row>
    <row r="167" spans="1:80" hidden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</row>
    <row r="168" spans="1:80" ht="15.75" hidden="1" x14ac:dyDescent="0.25">
      <c r="A168" s="3" t="s">
        <v>1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19"/>
      <c r="AL168" s="19"/>
      <c r="AM168" s="19"/>
      <c r="AN168" s="19"/>
      <c r="AO168" s="19"/>
      <c r="AP168" s="19"/>
      <c r="AQ168" s="19"/>
      <c r="AR168" s="19"/>
      <c r="AS168" s="79" t="s">
        <v>149</v>
      </c>
      <c r="AT168" s="79"/>
      <c r="AU168" s="79"/>
      <c r="AV168" s="79"/>
      <c r="AW168" s="79"/>
      <c r="AX168" s="79"/>
      <c r="AY168" s="79"/>
      <c r="AZ168" s="79"/>
      <c r="BA168" s="79"/>
      <c r="BB168" s="79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</row>
    <row r="169" spans="1:80" hidden="1" x14ac:dyDescent="0.2"/>
    <row r="170" spans="1:80" hidden="1" x14ac:dyDescent="0.2">
      <c r="A170" s="49" t="s">
        <v>4</v>
      </c>
      <c r="B170" s="50"/>
      <c r="C170" s="50"/>
      <c r="D170" s="51"/>
      <c r="E170" s="49" t="s">
        <v>63</v>
      </c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1"/>
      <c r="AN170" s="49" t="s">
        <v>65</v>
      </c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1"/>
      <c r="BB170" s="49" t="s">
        <v>21</v>
      </c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1"/>
      <c r="BN170" s="49" t="s">
        <v>67</v>
      </c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1"/>
    </row>
    <row r="171" spans="1:80" hidden="1" x14ac:dyDescent="0.2">
      <c r="A171" s="43" t="s">
        <v>5</v>
      </c>
      <c r="B171" s="44"/>
      <c r="C171" s="44"/>
      <c r="D171" s="45"/>
      <c r="E171" s="43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5"/>
      <c r="AN171" s="43" t="s">
        <v>66</v>
      </c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5"/>
      <c r="BB171" s="43" t="s">
        <v>29</v>
      </c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5"/>
      <c r="BN171" s="43" t="s">
        <v>68</v>
      </c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5"/>
    </row>
    <row r="172" spans="1:80" hidden="1" x14ac:dyDescent="0.2">
      <c r="A172" s="43"/>
      <c r="B172" s="44"/>
      <c r="C172" s="44"/>
      <c r="D172" s="45"/>
      <c r="E172" s="43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5"/>
      <c r="AN172" s="43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5"/>
      <c r="BB172" s="43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5"/>
      <c r="BN172" s="43" t="s">
        <v>77</v>
      </c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5"/>
    </row>
    <row r="173" spans="1:80" hidden="1" x14ac:dyDescent="0.2">
      <c r="A173" s="40">
        <v>1</v>
      </c>
      <c r="B173" s="41"/>
      <c r="C173" s="41"/>
      <c r="D173" s="42"/>
      <c r="E173" s="40">
        <v>2</v>
      </c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2"/>
      <c r="AN173" s="40">
        <v>3</v>
      </c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2"/>
      <c r="BB173" s="40">
        <v>4</v>
      </c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2"/>
      <c r="BN173" s="40">
        <v>5</v>
      </c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2"/>
    </row>
    <row r="174" spans="1:80" hidden="1" x14ac:dyDescent="0.2">
      <c r="A174" s="34"/>
      <c r="B174" s="35"/>
      <c r="C174" s="35"/>
      <c r="D174" s="36"/>
      <c r="E174" s="34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6"/>
      <c r="AN174" s="28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30"/>
      <c r="BB174" s="37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9"/>
      <c r="BN174" s="28">
        <f>AN174*BB174</f>
        <v>0</v>
      </c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30"/>
    </row>
    <row r="175" spans="1:80" hidden="1" x14ac:dyDescent="0.2">
      <c r="A175" s="34"/>
      <c r="B175" s="35"/>
      <c r="C175" s="35"/>
      <c r="D175" s="36"/>
      <c r="E175" s="34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6"/>
      <c r="AN175" s="28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30"/>
      <c r="BB175" s="37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9"/>
      <c r="BN175" s="28">
        <f>AN175*BB175</f>
        <v>0</v>
      </c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30"/>
    </row>
    <row r="176" spans="1:80" hidden="1" x14ac:dyDescent="0.2">
      <c r="A176" s="34"/>
      <c r="B176" s="35"/>
      <c r="C176" s="35"/>
      <c r="D176" s="36"/>
      <c r="E176" s="34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6"/>
      <c r="AN176" s="28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30"/>
      <c r="BB176" s="37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9"/>
      <c r="BN176" s="28">
        <f>AN176*BB176</f>
        <v>0</v>
      </c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30"/>
    </row>
    <row r="177" spans="1:80" hidden="1" x14ac:dyDescent="0.2">
      <c r="A177" s="52"/>
      <c r="B177" s="53"/>
      <c r="C177" s="53"/>
      <c r="D177" s="54"/>
      <c r="E177" s="55" t="s">
        <v>13</v>
      </c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7"/>
      <c r="AN177" s="46" t="s">
        <v>14</v>
      </c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8"/>
      <c r="BB177" s="76" t="s">
        <v>14</v>
      </c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8"/>
      <c r="BN177" s="58">
        <f>SUM(BN174:CB176)</f>
        <v>0</v>
      </c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59"/>
      <c r="CB177" s="60"/>
    </row>
    <row r="178" spans="1:80" ht="15.75" hidden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</row>
    <row r="179" spans="1:80" ht="15.75" hidden="1" x14ac:dyDescent="0.25">
      <c r="A179" s="85" t="s">
        <v>79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5"/>
      <c r="AW179" s="85"/>
      <c r="AX179" s="85"/>
      <c r="AY179" s="85"/>
      <c r="AZ179" s="85"/>
      <c r="BA179" s="85"/>
      <c r="BB179" s="85"/>
      <c r="BC179" s="85"/>
      <c r="BD179" s="85"/>
      <c r="BE179" s="85"/>
      <c r="BF179" s="85"/>
      <c r="BG179" s="85"/>
      <c r="BH179" s="85"/>
      <c r="BI179" s="85"/>
      <c r="BJ179" s="85"/>
      <c r="BK179" s="85"/>
      <c r="BL179" s="85"/>
      <c r="BM179" s="85"/>
      <c r="BN179" s="85"/>
      <c r="BO179" s="85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85"/>
    </row>
    <row r="180" spans="1:80" ht="15.75" hidden="1" x14ac:dyDescent="0.25">
      <c r="A180" s="85" t="s">
        <v>80</v>
      </c>
      <c r="B180" s="85"/>
      <c r="C180" s="85"/>
      <c r="D180" s="85"/>
      <c r="E180" s="85"/>
      <c r="F180" s="85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5"/>
      <c r="AW180" s="85"/>
      <c r="AX180" s="85"/>
      <c r="AY180" s="85"/>
      <c r="AZ180" s="85"/>
      <c r="BA180" s="85"/>
      <c r="BB180" s="85"/>
      <c r="BC180" s="85"/>
      <c r="BD180" s="85"/>
      <c r="BE180" s="85"/>
      <c r="BF180" s="85"/>
      <c r="BG180" s="85"/>
      <c r="BH180" s="85"/>
      <c r="BI180" s="85"/>
      <c r="BJ180" s="85"/>
      <c r="BK180" s="85"/>
      <c r="BL180" s="85"/>
      <c r="BM180" s="85"/>
      <c r="BN180" s="85"/>
      <c r="BO180" s="85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85"/>
    </row>
    <row r="181" spans="1:80" hidden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</row>
    <row r="182" spans="1:80" ht="15.75" hidden="1" x14ac:dyDescent="0.25">
      <c r="A182" s="3" t="s">
        <v>1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19"/>
      <c r="AL182" s="19"/>
      <c r="AM182" s="19"/>
      <c r="AN182" s="19"/>
      <c r="AO182" s="19"/>
      <c r="AP182" s="19"/>
      <c r="AQ182" s="19"/>
      <c r="AR182" s="19"/>
      <c r="AS182" s="79" t="s">
        <v>149</v>
      </c>
      <c r="AT182" s="79"/>
      <c r="AU182" s="79"/>
      <c r="AV182" s="79"/>
      <c r="AW182" s="79"/>
      <c r="AX182" s="79"/>
      <c r="AY182" s="79"/>
      <c r="AZ182" s="79"/>
      <c r="BA182" s="79"/>
      <c r="BB182" s="79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</row>
    <row r="183" spans="1:80" hidden="1" x14ac:dyDescent="0.2"/>
    <row r="184" spans="1:80" hidden="1" x14ac:dyDescent="0.2">
      <c r="A184" s="49" t="s">
        <v>4</v>
      </c>
      <c r="B184" s="50"/>
      <c r="C184" s="50"/>
      <c r="D184" s="51"/>
      <c r="E184" s="49" t="s">
        <v>63</v>
      </c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1"/>
      <c r="AN184" s="49" t="s">
        <v>65</v>
      </c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1"/>
      <c r="BB184" s="49" t="s">
        <v>21</v>
      </c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1"/>
      <c r="BN184" s="49" t="s">
        <v>67</v>
      </c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1"/>
    </row>
    <row r="185" spans="1:80" hidden="1" x14ac:dyDescent="0.2">
      <c r="A185" s="43" t="s">
        <v>5</v>
      </c>
      <c r="B185" s="44"/>
      <c r="C185" s="44"/>
      <c r="D185" s="45"/>
      <c r="E185" s="43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5"/>
      <c r="AN185" s="43" t="s">
        <v>66</v>
      </c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5"/>
      <c r="BB185" s="43" t="s">
        <v>29</v>
      </c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5"/>
      <c r="BN185" s="43" t="s">
        <v>68</v>
      </c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5"/>
    </row>
    <row r="186" spans="1:80" hidden="1" x14ac:dyDescent="0.2">
      <c r="A186" s="43"/>
      <c r="B186" s="44"/>
      <c r="C186" s="44"/>
      <c r="D186" s="45"/>
      <c r="E186" s="43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5"/>
      <c r="AN186" s="43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5"/>
      <c r="BB186" s="43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5"/>
      <c r="BN186" s="43" t="s">
        <v>77</v>
      </c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5"/>
    </row>
    <row r="187" spans="1:80" hidden="1" x14ac:dyDescent="0.2">
      <c r="A187" s="40">
        <v>1</v>
      </c>
      <c r="B187" s="41"/>
      <c r="C187" s="41"/>
      <c r="D187" s="42"/>
      <c r="E187" s="40">
        <v>2</v>
      </c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2"/>
      <c r="AN187" s="40">
        <v>3</v>
      </c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2"/>
      <c r="BB187" s="40">
        <v>4</v>
      </c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2"/>
      <c r="BN187" s="40">
        <v>5</v>
      </c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2"/>
    </row>
    <row r="188" spans="1:80" hidden="1" x14ac:dyDescent="0.2">
      <c r="A188" s="34"/>
      <c r="B188" s="35"/>
      <c r="C188" s="35"/>
      <c r="D188" s="36"/>
      <c r="E188" s="34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6"/>
      <c r="AN188" s="28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30"/>
      <c r="BB188" s="37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9"/>
      <c r="BN188" s="28">
        <f>AN188*BB188</f>
        <v>0</v>
      </c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30"/>
    </row>
    <row r="189" spans="1:80" hidden="1" x14ac:dyDescent="0.2">
      <c r="A189" s="34"/>
      <c r="B189" s="35"/>
      <c r="C189" s="35"/>
      <c r="D189" s="36"/>
      <c r="E189" s="34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6"/>
      <c r="AN189" s="28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30"/>
      <c r="BB189" s="37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9"/>
      <c r="BN189" s="28">
        <f>AN189*BB189</f>
        <v>0</v>
      </c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30"/>
    </row>
    <row r="190" spans="1:80" hidden="1" x14ac:dyDescent="0.2">
      <c r="A190" s="34"/>
      <c r="B190" s="35"/>
      <c r="C190" s="35"/>
      <c r="D190" s="36"/>
      <c r="E190" s="34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6"/>
      <c r="AN190" s="28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30"/>
      <c r="BB190" s="37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9"/>
      <c r="BN190" s="28">
        <f>AN190*BB190</f>
        <v>0</v>
      </c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30"/>
    </row>
    <row r="191" spans="1:80" hidden="1" x14ac:dyDescent="0.2">
      <c r="A191" s="52"/>
      <c r="B191" s="53"/>
      <c r="C191" s="53"/>
      <c r="D191" s="54"/>
      <c r="E191" s="55" t="s">
        <v>13</v>
      </c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7"/>
      <c r="AN191" s="46" t="s">
        <v>14</v>
      </c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8"/>
      <c r="BB191" s="76" t="s">
        <v>14</v>
      </c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8"/>
      <c r="BN191" s="58">
        <f>SUM(BN188:CB188)</f>
        <v>0</v>
      </c>
      <c r="BO191" s="59"/>
      <c r="BP191" s="59"/>
      <c r="BQ191" s="59"/>
      <c r="BR191" s="59"/>
      <c r="BS191" s="59"/>
      <c r="BT191" s="59"/>
      <c r="BU191" s="59"/>
      <c r="BV191" s="59"/>
      <c r="BW191" s="59"/>
      <c r="BX191" s="59"/>
      <c r="BY191" s="59"/>
      <c r="BZ191" s="59"/>
      <c r="CA191" s="59"/>
      <c r="CB191" s="60"/>
    </row>
    <row r="192" spans="1:80" hidden="1" x14ac:dyDescent="0.2"/>
    <row r="193" spans="1:80" hidden="1" x14ac:dyDescent="0.2"/>
    <row r="194" spans="1:80" ht="15.75" x14ac:dyDescent="0.25">
      <c r="A194" s="85" t="s">
        <v>81</v>
      </c>
      <c r="B194" s="85"/>
      <c r="C194" s="85"/>
      <c r="D194" s="85"/>
      <c r="E194" s="85"/>
      <c r="F194" s="85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  <c r="AF194" s="85"/>
      <c r="AG194" s="85"/>
      <c r="AH194" s="85"/>
      <c r="AI194" s="85"/>
      <c r="AJ194" s="85"/>
      <c r="AK194" s="85"/>
      <c r="AL194" s="85"/>
      <c r="AM194" s="85"/>
      <c r="AN194" s="85"/>
      <c r="AO194" s="85"/>
      <c r="AP194" s="85"/>
      <c r="AQ194" s="85"/>
      <c r="AR194" s="85"/>
      <c r="AS194" s="85"/>
      <c r="AT194" s="85"/>
      <c r="AU194" s="85"/>
      <c r="AV194" s="85"/>
      <c r="AW194" s="85"/>
      <c r="AX194" s="85"/>
      <c r="AY194" s="85"/>
      <c r="AZ194" s="85"/>
      <c r="BA194" s="85"/>
      <c r="BB194" s="85"/>
      <c r="BC194" s="85"/>
      <c r="BD194" s="85"/>
      <c r="BE194" s="85"/>
      <c r="BF194" s="85"/>
      <c r="BG194" s="85"/>
      <c r="BH194" s="85"/>
      <c r="BI194" s="85"/>
      <c r="BJ194" s="85"/>
      <c r="BK194" s="85"/>
      <c r="BL194" s="85"/>
      <c r="BM194" s="85"/>
      <c r="BN194" s="85"/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5"/>
      <c r="BZ194" s="85"/>
      <c r="CA194" s="85"/>
      <c r="CB194" s="85"/>
    </row>
    <row r="195" spans="1:80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</row>
    <row r="196" spans="1:80" ht="15.75" x14ac:dyDescent="0.25">
      <c r="A196" s="3" t="s">
        <v>1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22" t="s">
        <v>144</v>
      </c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  <c r="AO196" s="122"/>
      <c r="AP196" s="122"/>
      <c r="AQ196" s="122"/>
      <c r="AR196" s="122"/>
      <c r="AS196" s="122"/>
      <c r="AT196" s="122"/>
      <c r="AU196" s="122"/>
      <c r="AV196" s="122"/>
      <c r="AW196" s="122"/>
      <c r="AX196" s="122"/>
      <c r="AY196" s="122"/>
      <c r="AZ196" s="122"/>
      <c r="BA196" s="122"/>
      <c r="BB196" s="122"/>
      <c r="BC196" s="122"/>
      <c r="BD196" s="122"/>
      <c r="BE196" s="122"/>
      <c r="BF196" s="122"/>
      <c r="BG196" s="122"/>
      <c r="BH196" s="122"/>
      <c r="BI196" s="122"/>
      <c r="BJ196" s="122"/>
      <c r="BK196" s="122"/>
      <c r="BL196" s="122"/>
      <c r="BM196" s="122"/>
      <c r="BN196" s="122"/>
      <c r="BO196" s="122"/>
      <c r="BP196" s="122"/>
      <c r="BQ196" s="122"/>
      <c r="BR196" s="122"/>
      <c r="BS196" s="122"/>
      <c r="BT196" s="122"/>
      <c r="BU196" s="122"/>
      <c r="BV196" s="122"/>
      <c r="BW196" s="122"/>
      <c r="BX196" s="122"/>
      <c r="BY196" s="122"/>
      <c r="BZ196" s="122"/>
      <c r="CA196" s="122"/>
      <c r="CB196" s="122"/>
    </row>
    <row r="197" spans="1:80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</row>
    <row r="198" spans="1:80" ht="15.75" x14ac:dyDescent="0.25">
      <c r="A198" s="85" t="s">
        <v>87</v>
      </c>
      <c r="B198" s="85"/>
      <c r="C198" s="85"/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  <c r="BR198" s="85"/>
      <c r="BS198" s="85"/>
      <c r="BT198" s="85"/>
      <c r="BU198" s="85"/>
      <c r="BV198" s="85"/>
      <c r="BW198" s="85"/>
      <c r="BX198" s="85"/>
      <c r="BY198" s="85"/>
      <c r="BZ198" s="85"/>
      <c r="CA198" s="85"/>
      <c r="CB198" s="85"/>
    </row>
    <row r="199" spans="1:80" ht="15.75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79" t="s">
        <v>149</v>
      </c>
      <c r="AT199" s="79"/>
      <c r="AU199" s="79"/>
      <c r="AV199" s="79"/>
      <c r="AW199" s="79"/>
      <c r="AX199" s="79"/>
      <c r="AY199" s="79"/>
      <c r="AZ199" s="79"/>
      <c r="BA199" s="79"/>
      <c r="BB199" s="79"/>
      <c r="BC199" s="80" t="s">
        <v>230</v>
      </c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</row>
    <row r="201" spans="1:80" x14ac:dyDescent="0.2">
      <c r="A201" s="49" t="s">
        <v>4</v>
      </c>
      <c r="B201" s="50"/>
      <c r="C201" s="50"/>
      <c r="D201" s="51"/>
      <c r="E201" s="49" t="s">
        <v>16</v>
      </c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1"/>
      <c r="AJ201" s="49" t="s">
        <v>21</v>
      </c>
      <c r="AK201" s="50"/>
      <c r="AL201" s="50"/>
      <c r="AM201" s="50"/>
      <c r="AN201" s="50"/>
      <c r="AO201" s="50"/>
      <c r="AP201" s="50"/>
      <c r="AQ201" s="50"/>
      <c r="AR201" s="50"/>
      <c r="AS201" s="50"/>
      <c r="AT201" s="51"/>
      <c r="AU201" s="49" t="s">
        <v>21</v>
      </c>
      <c r="AV201" s="50"/>
      <c r="AW201" s="50"/>
      <c r="AX201" s="50"/>
      <c r="AY201" s="50"/>
      <c r="AZ201" s="50"/>
      <c r="BA201" s="50"/>
      <c r="BB201" s="50"/>
      <c r="BC201" s="50"/>
      <c r="BD201" s="51"/>
      <c r="BE201" s="49" t="s">
        <v>85</v>
      </c>
      <c r="BF201" s="50"/>
      <c r="BG201" s="50"/>
      <c r="BH201" s="50"/>
      <c r="BI201" s="50"/>
      <c r="BJ201" s="50"/>
      <c r="BK201" s="50"/>
      <c r="BL201" s="50"/>
      <c r="BM201" s="50"/>
      <c r="BN201" s="50"/>
      <c r="BO201" s="51"/>
      <c r="BP201" s="49" t="s">
        <v>25</v>
      </c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1"/>
    </row>
    <row r="202" spans="1:80" x14ac:dyDescent="0.2">
      <c r="A202" s="43" t="s">
        <v>5</v>
      </c>
      <c r="B202" s="44"/>
      <c r="C202" s="44"/>
      <c r="D202" s="45"/>
      <c r="E202" s="43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5"/>
      <c r="AJ202" s="43" t="s">
        <v>82</v>
      </c>
      <c r="AK202" s="44"/>
      <c r="AL202" s="44"/>
      <c r="AM202" s="44"/>
      <c r="AN202" s="44"/>
      <c r="AO202" s="44"/>
      <c r="AP202" s="44"/>
      <c r="AQ202" s="44"/>
      <c r="AR202" s="44"/>
      <c r="AS202" s="44"/>
      <c r="AT202" s="45"/>
      <c r="AU202" s="43" t="s">
        <v>84</v>
      </c>
      <c r="AV202" s="44"/>
      <c r="AW202" s="44"/>
      <c r="AX202" s="44"/>
      <c r="AY202" s="44"/>
      <c r="AZ202" s="44"/>
      <c r="BA202" s="44"/>
      <c r="BB202" s="44"/>
      <c r="BC202" s="44"/>
      <c r="BD202" s="45"/>
      <c r="BE202" s="43" t="s">
        <v>86</v>
      </c>
      <c r="BF202" s="44"/>
      <c r="BG202" s="44"/>
      <c r="BH202" s="44"/>
      <c r="BI202" s="44"/>
      <c r="BJ202" s="44"/>
      <c r="BK202" s="44"/>
      <c r="BL202" s="44"/>
      <c r="BM202" s="44"/>
      <c r="BN202" s="44"/>
      <c r="BO202" s="45"/>
      <c r="BP202" s="43" t="s">
        <v>91</v>
      </c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5"/>
    </row>
    <row r="203" spans="1:80" x14ac:dyDescent="0.2">
      <c r="A203" s="43"/>
      <c r="B203" s="44"/>
      <c r="C203" s="44"/>
      <c r="D203" s="45"/>
      <c r="E203" s="43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5"/>
      <c r="AJ203" s="43"/>
      <c r="AK203" s="44"/>
      <c r="AL203" s="44"/>
      <c r="AM203" s="44"/>
      <c r="AN203" s="44"/>
      <c r="AO203" s="44"/>
      <c r="AP203" s="44"/>
      <c r="AQ203" s="44"/>
      <c r="AR203" s="44"/>
      <c r="AS203" s="44"/>
      <c r="AT203" s="45"/>
      <c r="AU203" s="43" t="s">
        <v>83</v>
      </c>
      <c r="AV203" s="44"/>
      <c r="AW203" s="44"/>
      <c r="AX203" s="44"/>
      <c r="AY203" s="44"/>
      <c r="AZ203" s="44"/>
      <c r="BA203" s="44"/>
      <c r="BB203" s="44"/>
      <c r="BC203" s="44"/>
      <c r="BD203" s="45"/>
      <c r="BE203" s="43" t="s">
        <v>20</v>
      </c>
      <c r="BF203" s="44"/>
      <c r="BG203" s="44"/>
      <c r="BH203" s="44"/>
      <c r="BI203" s="44"/>
      <c r="BJ203" s="44"/>
      <c r="BK203" s="44"/>
      <c r="BL203" s="44"/>
      <c r="BM203" s="44"/>
      <c r="BN203" s="44"/>
      <c r="BO203" s="45"/>
      <c r="BP203" s="43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5"/>
    </row>
    <row r="204" spans="1:80" x14ac:dyDescent="0.2">
      <c r="A204" s="40">
        <v>1</v>
      </c>
      <c r="B204" s="41"/>
      <c r="C204" s="41"/>
      <c r="D204" s="42"/>
      <c r="E204" s="40">
        <v>2</v>
      </c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2"/>
      <c r="AJ204" s="40">
        <v>3</v>
      </c>
      <c r="AK204" s="41"/>
      <c r="AL204" s="41"/>
      <c r="AM204" s="41"/>
      <c r="AN204" s="41"/>
      <c r="AO204" s="41"/>
      <c r="AP204" s="41"/>
      <c r="AQ204" s="41"/>
      <c r="AR204" s="41"/>
      <c r="AS204" s="41"/>
      <c r="AT204" s="42"/>
      <c r="AU204" s="40">
        <v>4</v>
      </c>
      <c r="AV204" s="41"/>
      <c r="AW204" s="41"/>
      <c r="AX204" s="41"/>
      <c r="AY204" s="41"/>
      <c r="AZ204" s="41"/>
      <c r="BA204" s="41"/>
      <c r="BB204" s="41"/>
      <c r="BC204" s="41"/>
      <c r="BD204" s="42"/>
      <c r="BE204" s="40">
        <v>5</v>
      </c>
      <c r="BF204" s="41"/>
      <c r="BG204" s="41"/>
      <c r="BH204" s="41"/>
      <c r="BI204" s="41"/>
      <c r="BJ204" s="41"/>
      <c r="BK204" s="41"/>
      <c r="BL204" s="41"/>
      <c r="BM204" s="41"/>
      <c r="BN204" s="41"/>
      <c r="BO204" s="42"/>
      <c r="BP204" s="40">
        <v>6</v>
      </c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2"/>
    </row>
    <row r="205" spans="1:80" x14ac:dyDescent="0.2">
      <c r="A205" s="34">
        <v>1</v>
      </c>
      <c r="B205" s="35"/>
      <c r="C205" s="35"/>
      <c r="D205" s="36"/>
      <c r="E205" s="34" t="s">
        <v>231</v>
      </c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6"/>
      <c r="AJ205" s="28">
        <v>14</v>
      </c>
      <c r="AK205" s="29"/>
      <c r="AL205" s="29"/>
      <c r="AM205" s="29"/>
      <c r="AN205" s="29"/>
      <c r="AO205" s="29"/>
      <c r="AP205" s="29"/>
      <c r="AQ205" s="29"/>
      <c r="AR205" s="29"/>
      <c r="AS205" s="29"/>
      <c r="AT205" s="30"/>
      <c r="AU205" s="28">
        <v>12</v>
      </c>
      <c r="AV205" s="29"/>
      <c r="AW205" s="29"/>
      <c r="AX205" s="29"/>
      <c r="AY205" s="29"/>
      <c r="AZ205" s="29"/>
      <c r="BA205" s="29"/>
      <c r="BB205" s="29"/>
      <c r="BC205" s="29"/>
      <c r="BD205" s="30"/>
      <c r="BE205" s="28">
        <v>1356</v>
      </c>
      <c r="BF205" s="29"/>
      <c r="BG205" s="29"/>
      <c r="BH205" s="29"/>
      <c r="BI205" s="29"/>
      <c r="BJ205" s="29"/>
      <c r="BK205" s="29"/>
      <c r="BL205" s="29"/>
      <c r="BM205" s="29"/>
      <c r="BN205" s="29"/>
      <c r="BO205" s="30"/>
      <c r="BP205" s="28">
        <f>AJ205*AU205*BE205-8</f>
        <v>227800</v>
      </c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30"/>
    </row>
    <row r="206" spans="1:80" hidden="1" x14ac:dyDescent="0.2">
      <c r="A206" s="34"/>
      <c r="B206" s="35"/>
      <c r="C206" s="35"/>
      <c r="D206" s="36"/>
      <c r="E206" s="34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6"/>
      <c r="AJ206" s="28"/>
      <c r="AK206" s="29"/>
      <c r="AL206" s="29"/>
      <c r="AM206" s="29"/>
      <c r="AN206" s="29"/>
      <c r="AO206" s="29"/>
      <c r="AP206" s="29"/>
      <c r="AQ206" s="29"/>
      <c r="AR206" s="29"/>
      <c r="AS206" s="29"/>
      <c r="AT206" s="30"/>
      <c r="AU206" s="28"/>
      <c r="AV206" s="29"/>
      <c r="AW206" s="29"/>
      <c r="AX206" s="29"/>
      <c r="AY206" s="29"/>
      <c r="AZ206" s="29"/>
      <c r="BA206" s="29"/>
      <c r="BB206" s="29"/>
      <c r="BC206" s="29"/>
      <c r="BD206" s="30"/>
      <c r="BE206" s="28"/>
      <c r="BF206" s="29"/>
      <c r="BG206" s="29"/>
      <c r="BH206" s="29"/>
      <c r="BI206" s="29"/>
      <c r="BJ206" s="29"/>
      <c r="BK206" s="29"/>
      <c r="BL206" s="29"/>
      <c r="BM206" s="29"/>
      <c r="BN206" s="29"/>
      <c r="BO206" s="30"/>
      <c r="BP206" s="28">
        <f>AJ206*AU206*BE206</f>
        <v>0</v>
      </c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30"/>
    </row>
    <row r="207" spans="1:80" hidden="1" x14ac:dyDescent="0.2">
      <c r="A207" s="73"/>
      <c r="B207" s="74"/>
      <c r="C207" s="74"/>
      <c r="D207" s="75"/>
      <c r="E207" s="73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5"/>
      <c r="AJ207" s="31"/>
      <c r="AK207" s="32"/>
      <c r="AL207" s="32"/>
      <c r="AM207" s="32"/>
      <c r="AN207" s="32"/>
      <c r="AO207" s="32"/>
      <c r="AP207" s="32"/>
      <c r="AQ207" s="32"/>
      <c r="AR207" s="32"/>
      <c r="AS207" s="32"/>
      <c r="AT207" s="33"/>
      <c r="AU207" s="31"/>
      <c r="AV207" s="32"/>
      <c r="AW207" s="32"/>
      <c r="AX207" s="32"/>
      <c r="AY207" s="32"/>
      <c r="AZ207" s="32"/>
      <c r="BA207" s="32"/>
      <c r="BB207" s="32"/>
      <c r="BC207" s="32"/>
      <c r="BD207" s="33"/>
      <c r="BE207" s="31"/>
      <c r="BF207" s="32"/>
      <c r="BG207" s="32"/>
      <c r="BH207" s="32"/>
      <c r="BI207" s="32"/>
      <c r="BJ207" s="32"/>
      <c r="BK207" s="32"/>
      <c r="BL207" s="32"/>
      <c r="BM207" s="32"/>
      <c r="BN207" s="32"/>
      <c r="BO207" s="33"/>
      <c r="BP207" s="28">
        <f>AJ207*AU207*BE207</f>
        <v>0</v>
      </c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30"/>
    </row>
    <row r="208" spans="1:80" hidden="1" x14ac:dyDescent="0.2">
      <c r="A208" s="73"/>
      <c r="B208" s="74"/>
      <c r="C208" s="74"/>
      <c r="D208" s="75"/>
      <c r="E208" s="73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5"/>
      <c r="AJ208" s="31"/>
      <c r="AK208" s="32"/>
      <c r="AL208" s="32"/>
      <c r="AM208" s="32"/>
      <c r="AN208" s="32"/>
      <c r="AO208" s="32"/>
      <c r="AP208" s="32"/>
      <c r="AQ208" s="32"/>
      <c r="AR208" s="32"/>
      <c r="AS208" s="32"/>
      <c r="AT208" s="33"/>
      <c r="AU208" s="31"/>
      <c r="AV208" s="32"/>
      <c r="AW208" s="32"/>
      <c r="AX208" s="32"/>
      <c r="AY208" s="32"/>
      <c r="AZ208" s="32"/>
      <c r="BA208" s="32"/>
      <c r="BB208" s="32"/>
      <c r="BC208" s="32"/>
      <c r="BD208" s="33"/>
      <c r="BE208" s="31"/>
      <c r="BF208" s="32"/>
      <c r="BG208" s="32"/>
      <c r="BH208" s="32"/>
      <c r="BI208" s="32"/>
      <c r="BJ208" s="32"/>
      <c r="BK208" s="32"/>
      <c r="BL208" s="32"/>
      <c r="BM208" s="32"/>
      <c r="BN208" s="32"/>
      <c r="BO208" s="33"/>
      <c r="BP208" s="28">
        <f>AJ208*AU208*BE208</f>
        <v>0</v>
      </c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30"/>
    </row>
    <row r="209" spans="1:80" x14ac:dyDescent="0.2">
      <c r="A209" s="52"/>
      <c r="B209" s="53"/>
      <c r="C209" s="53"/>
      <c r="D209" s="54"/>
      <c r="E209" s="55" t="s">
        <v>13</v>
      </c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7"/>
      <c r="AJ209" s="46" t="s">
        <v>14</v>
      </c>
      <c r="AK209" s="47"/>
      <c r="AL209" s="47"/>
      <c r="AM209" s="47"/>
      <c r="AN209" s="47"/>
      <c r="AO209" s="47"/>
      <c r="AP209" s="47"/>
      <c r="AQ209" s="47"/>
      <c r="AR209" s="47"/>
      <c r="AS209" s="47"/>
      <c r="AT209" s="48"/>
      <c r="AU209" s="46" t="s">
        <v>14</v>
      </c>
      <c r="AV209" s="47"/>
      <c r="AW209" s="47"/>
      <c r="AX209" s="47"/>
      <c r="AY209" s="47"/>
      <c r="AZ209" s="47"/>
      <c r="BA209" s="47"/>
      <c r="BB209" s="47"/>
      <c r="BC209" s="47"/>
      <c r="BD209" s="48"/>
      <c r="BE209" s="46" t="s">
        <v>14</v>
      </c>
      <c r="BF209" s="47"/>
      <c r="BG209" s="47"/>
      <c r="BH209" s="47"/>
      <c r="BI209" s="47"/>
      <c r="BJ209" s="47"/>
      <c r="BK209" s="47"/>
      <c r="BL209" s="47"/>
      <c r="BM209" s="47"/>
      <c r="BN209" s="47"/>
      <c r="BO209" s="48"/>
      <c r="BP209" s="58">
        <f>SUM(BP205:CB208)</f>
        <v>227800</v>
      </c>
      <c r="BQ209" s="59"/>
      <c r="BR209" s="59"/>
      <c r="BS209" s="59"/>
      <c r="BT209" s="59"/>
      <c r="BU209" s="59"/>
      <c r="BV209" s="59"/>
      <c r="BW209" s="59"/>
      <c r="BX209" s="59"/>
      <c r="BY209" s="59"/>
      <c r="BZ209" s="59"/>
      <c r="CA209" s="59"/>
      <c r="CB209" s="60"/>
    </row>
    <row r="210" spans="1:8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</row>
    <row r="211" spans="1:80" ht="15.75" x14ac:dyDescent="0.25">
      <c r="A211" s="85" t="s">
        <v>92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85"/>
      <c r="CB211" s="85"/>
    </row>
    <row r="212" spans="1:80" ht="15.75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79" t="s">
        <v>149</v>
      </c>
      <c r="AT212" s="79"/>
      <c r="AU212" s="79"/>
      <c r="AV212" s="79"/>
      <c r="AW212" s="79"/>
      <c r="AX212" s="79"/>
      <c r="AY212" s="79"/>
      <c r="AZ212" s="79"/>
      <c r="BA212" s="79"/>
      <c r="BB212" s="79"/>
      <c r="BC212" s="80" t="s">
        <v>267</v>
      </c>
      <c r="BD212" s="80"/>
      <c r="BE212" s="80"/>
      <c r="BF212" s="80"/>
      <c r="BG212" s="80"/>
      <c r="BH212" s="80"/>
      <c r="BI212" s="80"/>
      <c r="BJ212" s="80"/>
      <c r="BK212" s="80"/>
      <c r="BL212" s="80"/>
      <c r="BM212" s="80"/>
      <c r="BN212" s="80"/>
      <c r="BO212" s="80"/>
      <c r="BP212" s="80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</row>
    <row r="214" spans="1:80" x14ac:dyDescent="0.2">
      <c r="A214" s="49" t="s">
        <v>4</v>
      </c>
      <c r="B214" s="50"/>
      <c r="C214" s="50"/>
      <c r="D214" s="51"/>
      <c r="E214" s="49" t="s">
        <v>16</v>
      </c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1"/>
      <c r="AN214" s="49" t="s">
        <v>21</v>
      </c>
      <c r="AO214" s="50"/>
      <c r="AP214" s="50"/>
      <c r="AQ214" s="50"/>
      <c r="AR214" s="50"/>
      <c r="AS214" s="50"/>
      <c r="AT214" s="50"/>
      <c r="AU214" s="50"/>
      <c r="AV214" s="51"/>
      <c r="AW214" s="49" t="s">
        <v>90</v>
      </c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1"/>
      <c r="BJ214" s="49" t="s">
        <v>25</v>
      </c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1"/>
    </row>
    <row r="215" spans="1:80" x14ac:dyDescent="0.2">
      <c r="A215" s="43" t="s">
        <v>5</v>
      </c>
      <c r="B215" s="44"/>
      <c r="C215" s="44"/>
      <c r="D215" s="45"/>
      <c r="E215" s="43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5"/>
      <c r="AN215" s="43" t="s">
        <v>88</v>
      </c>
      <c r="AO215" s="44"/>
      <c r="AP215" s="44"/>
      <c r="AQ215" s="44"/>
      <c r="AR215" s="44"/>
      <c r="AS215" s="44"/>
      <c r="AT215" s="44"/>
      <c r="AU215" s="44"/>
      <c r="AV215" s="45"/>
      <c r="AW215" s="43" t="s">
        <v>121</v>
      </c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5"/>
      <c r="BJ215" s="43" t="s">
        <v>77</v>
      </c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5"/>
    </row>
    <row r="216" spans="1:80" x14ac:dyDescent="0.2">
      <c r="A216" s="43"/>
      <c r="B216" s="44"/>
      <c r="C216" s="44"/>
      <c r="D216" s="45"/>
      <c r="E216" s="43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5"/>
      <c r="AN216" s="43" t="s">
        <v>89</v>
      </c>
      <c r="AO216" s="44"/>
      <c r="AP216" s="44"/>
      <c r="AQ216" s="44"/>
      <c r="AR216" s="44"/>
      <c r="AS216" s="44"/>
      <c r="AT216" s="44"/>
      <c r="AU216" s="44"/>
      <c r="AV216" s="45"/>
      <c r="AW216" s="43" t="s">
        <v>20</v>
      </c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5"/>
      <c r="BJ216" s="43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5"/>
    </row>
    <row r="217" spans="1:80" x14ac:dyDescent="0.2">
      <c r="A217" s="40">
        <v>1</v>
      </c>
      <c r="B217" s="41"/>
      <c r="C217" s="41"/>
      <c r="D217" s="42"/>
      <c r="E217" s="40">
        <v>2</v>
      </c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2"/>
      <c r="AN217" s="40">
        <v>3</v>
      </c>
      <c r="AO217" s="41"/>
      <c r="AP217" s="41"/>
      <c r="AQ217" s="41"/>
      <c r="AR217" s="41"/>
      <c r="AS217" s="41"/>
      <c r="AT217" s="41"/>
      <c r="AU217" s="41"/>
      <c r="AV217" s="42"/>
      <c r="AW217" s="40">
        <v>4</v>
      </c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2"/>
      <c r="BJ217" s="40">
        <v>5</v>
      </c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2"/>
    </row>
    <row r="218" spans="1:80" ht="26.25" customHeight="1" x14ac:dyDescent="0.2">
      <c r="A218" s="34">
        <v>1</v>
      </c>
      <c r="B218" s="35"/>
      <c r="C218" s="35"/>
      <c r="D218" s="36"/>
      <c r="E218" s="86" t="s">
        <v>284</v>
      </c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  <c r="AE218" s="87"/>
      <c r="AF218" s="87"/>
      <c r="AG218" s="87"/>
      <c r="AH218" s="87"/>
      <c r="AI218" s="87"/>
      <c r="AJ218" s="87"/>
      <c r="AK218" s="87"/>
      <c r="AL218" s="87"/>
      <c r="AM218" s="88"/>
      <c r="AN218" s="37">
        <v>5</v>
      </c>
      <c r="AO218" s="38"/>
      <c r="AP218" s="38"/>
      <c r="AQ218" s="38"/>
      <c r="AR218" s="38"/>
      <c r="AS218" s="38"/>
      <c r="AT218" s="38"/>
      <c r="AU218" s="38"/>
      <c r="AV218" s="39"/>
      <c r="AW218" s="28">
        <f>152600/5</f>
        <v>30520</v>
      </c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30"/>
      <c r="BJ218" s="28">
        <f>AN218*AW218</f>
        <v>152600</v>
      </c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30"/>
    </row>
    <row r="219" spans="1:80" hidden="1" x14ac:dyDescent="0.2">
      <c r="A219" s="34"/>
      <c r="B219" s="35"/>
      <c r="C219" s="35"/>
      <c r="D219" s="36"/>
      <c r="E219" s="34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6"/>
      <c r="AN219" s="37"/>
      <c r="AO219" s="38"/>
      <c r="AP219" s="38"/>
      <c r="AQ219" s="38"/>
      <c r="AR219" s="38"/>
      <c r="AS219" s="38"/>
      <c r="AT219" s="38"/>
      <c r="AU219" s="38"/>
      <c r="AV219" s="39"/>
      <c r="AW219" s="28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30"/>
      <c r="BJ219" s="28">
        <f>AN219*AW219</f>
        <v>0</v>
      </c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30"/>
    </row>
    <row r="220" spans="1:80" x14ac:dyDescent="0.2">
      <c r="A220" s="52"/>
      <c r="B220" s="53"/>
      <c r="C220" s="53"/>
      <c r="D220" s="54"/>
      <c r="E220" s="55" t="s">
        <v>13</v>
      </c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7"/>
      <c r="AN220" s="76" t="s">
        <v>14</v>
      </c>
      <c r="AO220" s="77"/>
      <c r="AP220" s="77"/>
      <c r="AQ220" s="77"/>
      <c r="AR220" s="77"/>
      <c r="AS220" s="77"/>
      <c r="AT220" s="77"/>
      <c r="AU220" s="77"/>
      <c r="AV220" s="78"/>
      <c r="AW220" s="76" t="s">
        <v>14</v>
      </c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8"/>
      <c r="BJ220" s="58">
        <f>SUM(BJ218:CB219)</f>
        <v>152600</v>
      </c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59"/>
      <c r="CA220" s="59"/>
      <c r="CB220" s="60"/>
    </row>
    <row r="221" spans="1:80" ht="15.75" x14ac:dyDescent="0.25">
      <c r="A221" s="3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</row>
    <row r="222" spans="1:80" ht="15.75" x14ac:dyDescent="0.25">
      <c r="A222" s="85" t="s">
        <v>93</v>
      </c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85"/>
      <c r="CB222" s="85"/>
    </row>
    <row r="223" spans="1:80" ht="15.75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79" t="s">
        <v>149</v>
      </c>
      <c r="AT223" s="79"/>
      <c r="AU223" s="79"/>
      <c r="AV223" s="79"/>
      <c r="AW223" s="79"/>
      <c r="AX223" s="79"/>
      <c r="AY223" s="79"/>
      <c r="AZ223" s="79"/>
      <c r="BA223" s="79"/>
      <c r="BB223" s="79"/>
      <c r="BC223" s="80" t="s">
        <v>255</v>
      </c>
      <c r="BD223" s="80"/>
      <c r="BE223" s="80"/>
      <c r="BF223" s="80"/>
      <c r="BG223" s="80"/>
      <c r="BH223" s="80"/>
      <c r="BI223" s="80"/>
      <c r="BJ223" s="80"/>
      <c r="BK223" s="80"/>
      <c r="BL223" s="80"/>
      <c r="BM223" s="80"/>
      <c r="BN223" s="80"/>
      <c r="BO223" s="80"/>
      <c r="BP223" s="80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</row>
    <row r="225" spans="1:80" x14ac:dyDescent="0.2">
      <c r="A225" s="49" t="s">
        <v>4</v>
      </c>
      <c r="B225" s="50"/>
      <c r="C225" s="50"/>
      <c r="D225" s="51"/>
      <c r="E225" s="49" t="s">
        <v>63</v>
      </c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1"/>
      <c r="AJ225" s="49" t="s">
        <v>32</v>
      </c>
      <c r="AK225" s="50"/>
      <c r="AL225" s="50"/>
      <c r="AM225" s="50"/>
      <c r="AN225" s="50"/>
      <c r="AO225" s="50"/>
      <c r="AP225" s="50"/>
      <c r="AQ225" s="50"/>
      <c r="AR225" s="50"/>
      <c r="AS225" s="50"/>
      <c r="AT225" s="51"/>
      <c r="AU225" s="49" t="s">
        <v>96</v>
      </c>
      <c r="AV225" s="50"/>
      <c r="AW225" s="50"/>
      <c r="AX225" s="50"/>
      <c r="AY225" s="50"/>
      <c r="AZ225" s="50"/>
      <c r="BA225" s="50"/>
      <c r="BB225" s="50"/>
      <c r="BC225" s="50"/>
      <c r="BD225" s="51"/>
      <c r="BE225" s="49" t="s">
        <v>99</v>
      </c>
      <c r="BF225" s="50"/>
      <c r="BG225" s="50"/>
      <c r="BH225" s="50"/>
      <c r="BI225" s="50"/>
      <c r="BJ225" s="50"/>
      <c r="BK225" s="50"/>
      <c r="BL225" s="50"/>
      <c r="BM225" s="50"/>
      <c r="BN225" s="50"/>
      <c r="BO225" s="51"/>
      <c r="BP225" s="49" t="s">
        <v>25</v>
      </c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1"/>
    </row>
    <row r="226" spans="1:80" x14ac:dyDescent="0.2">
      <c r="A226" s="43" t="s">
        <v>5</v>
      </c>
      <c r="B226" s="44"/>
      <c r="C226" s="44"/>
      <c r="D226" s="45"/>
      <c r="E226" s="43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5"/>
      <c r="AJ226" s="43" t="s">
        <v>94</v>
      </c>
      <c r="AK226" s="44"/>
      <c r="AL226" s="44"/>
      <c r="AM226" s="44"/>
      <c r="AN226" s="44"/>
      <c r="AO226" s="44"/>
      <c r="AP226" s="44"/>
      <c r="AQ226" s="44"/>
      <c r="AR226" s="44"/>
      <c r="AS226" s="44"/>
      <c r="AT226" s="45"/>
      <c r="AU226" s="43" t="s">
        <v>97</v>
      </c>
      <c r="AV226" s="44"/>
      <c r="AW226" s="44"/>
      <c r="AX226" s="44"/>
      <c r="AY226" s="44"/>
      <c r="AZ226" s="44"/>
      <c r="BA226" s="44"/>
      <c r="BB226" s="44"/>
      <c r="BC226" s="44"/>
      <c r="BD226" s="45"/>
      <c r="BE226" s="43" t="s">
        <v>71</v>
      </c>
      <c r="BF226" s="44"/>
      <c r="BG226" s="44"/>
      <c r="BH226" s="44"/>
      <c r="BI226" s="44"/>
      <c r="BJ226" s="44"/>
      <c r="BK226" s="44"/>
      <c r="BL226" s="44"/>
      <c r="BM226" s="44"/>
      <c r="BN226" s="44"/>
      <c r="BO226" s="45"/>
      <c r="BP226" s="43" t="s">
        <v>122</v>
      </c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5"/>
    </row>
    <row r="227" spans="1:80" x14ac:dyDescent="0.2">
      <c r="A227" s="43"/>
      <c r="B227" s="44"/>
      <c r="C227" s="44"/>
      <c r="D227" s="45"/>
      <c r="E227" s="43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5"/>
      <c r="AJ227" s="43" t="s">
        <v>95</v>
      </c>
      <c r="AK227" s="44"/>
      <c r="AL227" s="44"/>
      <c r="AM227" s="44"/>
      <c r="AN227" s="44"/>
      <c r="AO227" s="44"/>
      <c r="AP227" s="44"/>
      <c r="AQ227" s="44"/>
      <c r="AR227" s="44"/>
      <c r="AS227" s="44"/>
      <c r="AT227" s="45"/>
      <c r="AU227" s="43" t="s">
        <v>98</v>
      </c>
      <c r="AV227" s="44"/>
      <c r="AW227" s="44"/>
      <c r="AX227" s="44"/>
      <c r="AY227" s="44"/>
      <c r="AZ227" s="44"/>
      <c r="BA227" s="44"/>
      <c r="BB227" s="44"/>
      <c r="BC227" s="44"/>
      <c r="BD227" s="45"/>
      <c r="BE227" s="43"/>
      <c r="BF227" s="44"/>
      <c r="BG227" s="44"/>
      <c r="BH227" s="44"/>
      <c r="BI227" s="44"/>
      <c r="BJ227" s="44"/>
      <c r="BK227" s="44"/>
      <c r="BL227" s="44"/>
      <c r="BM227" s="44"/>
      <c r="BN227" s="44"/>
      <c r="BO227" s="45"/>
      <c r="BP227" s="43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5"/>
    </row>
    <row r="228" spans="1:80" x14ac:dyDescent="0.2">
      <c r="A228" s="40">
        <v>1</v>
      </c>
      <c r="B228" s="41"/>
      <c r="C228" s="41"/>
      <c r="D228" s="42"/>
      <c r="E228" s="40">
        <v>2</v>
      </c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2"/>
      <c r="AJ228" s="40">
        <v>3</v>
      </c>
      <c r="AK228" s="41"/>
      <c r="AL228" s="41"/>
      <c r="AM228" s="41"/>
      <c r="AN228" s="41"/>
      <c r="AO228" s="41"/>
      <c r="AP228" s="41"/>
      <c r="AQ228" s="41"/>
      <c r="AR228" s="41"/>
      <c r="AS228" s="41"/>
      <c r="AT228" s="42"/>
      <c r="AU228" s="40">
        <v>4</v>
      </c>
      <c r="AV228" s="41"/>
      <c r="AW228" s="41"/>
      <c r="AX228" s="41"/>
      <c r="AY228" s="41"/>
      <c r="AZ228" s="41"/>
      <c r="BA228" s="41"/>
      <c r="BB228" s="41"/>
      <c r="BC228" s="41"/>
      <c r="BD228" s="42"/>
      <c r="BE228" s="40">
        <v>5</v>
      </c>
      <c r="BF228" s="41"/>
      <c r="BG228" s="41"/>
      <c r="BH228" s="41"/>
      <c r="BI228" s="41"/>
      <c r="BJ228" s="41"/>
      <c r="BK228" s="41"/>
      <c r="BL228" s="41"/>
      <c r="BM228" s="41"/>
      <c r="BN228" s="41"/>
      <c r="BO228" s="42"/>
      <c r="BP228" s="40">
        <v>6</v>
      </c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2"/>
    </row>
    <row r="229" spans="1:80" x14ac:dyDescent="0.2">
      <c r="A229" s="34">
        <v>1</v>
      </c>
      <c r="B229" s="35"/>
      <c r="C229" s="35"/>
      <c r="D229" s="36"/>
      <c r="E229" s="34" t="s">
        <v>232</v>
      </c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6"/>
      <c r="AJ229" s="28">
        <f>1265.943885</f>
        <v>1265.9438849999999</v>
      </c>
      <c r="AK229" s="29"/>
      <c r="AL229" s="29"/>
      <c r="AM229" s="29"/>
      <c r="AN229" s="29"/>
      <c r="AO229" s="29"/>
      <c r="AP229" s="29"/>
      <c r="AQ229" s="29"/>
      <c r="AR229" s="29"/>
      <c r="AS229" s="29"/>
      <c r="AT229" s="30"/>
      <c r="AU229" s="28">
        <f>4474.575*1.18*1.1</f>
        <v>5807.9983499999998</v>
      </c>
      <c r="AV229" s="29"/>
      <c r="AW229" s="29"/>
      <c r="AX229" s="29"/>
      <c r="AY229" s="29"/>
      <c r="AZ229" s="29"/>
      <c r="BA229" s="29"/>
      <c r="BB229" s="29"/>
      <c r="BC229" s="29"/>
      <c r="BD229" s="30"/>
      <c r="BE229" s="28">
        <v>1</v>
      </c>
      <c r="BF229" s="29"/>
      <c r="BG229" s="29"/>
      <c r="BH229" s="29"/>
      <c r="BI229" s="29"/>
      <c r="BJ229" s="29"/>
      <c r="BK229" s="29"/>
      <c r="BL229" s="29"/>
      <c r="BM229" s="29"/>
      <c r="BN229" s="29"/>
      <c r="BO229" s="30"/>
      <c r="BP229" s="31">
        <f>ROUND(AJ229*AU229*BE229,2)</f>
        <v>7352600</v>
      </c>
      <c r="BQ229" s="32"/>
      <c r="BR229" s="32"/>
      <c r="BS229" s="32"/>
      <c r="BT229" s="32"/>
      <c r="BU229" s="32"/>
      <c r="BV229" s="32"/>
      <c r="BW229" s="32"/>
      <c r="BX229" s="32"/>
      <c r="BY229" s="32"/>
      <c r="BZ229" s="32"/>
      <c r="CA229" s="32"/>
      <c r="CB229" s="33"/>
    </row>
    <row r="230" spans="1:80" x14ac:dyDescent="0.2">
      <c r="A230" s="34">
        <v>2</v>
      </c>
      <c r="B230" s="35"/>
      <c r="C230" s="35"/>
      <c r="D230" s="36"/>
      <c r="E230" s="34" t="s">
        <v>266</v>
      </c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6"/>
      <c r="AJ230" s="28">
        <v>300141.24300000002</v>
      </c>
      <c r="AK230" s="29"/>
      <c r="AL230" s="29"/>
      <c r="AM230" s="29"/>
      <c r="AN230" s="29"/>
      <c r="AO230" s="29"/>
      <c r="AP230" s="29"/>
      <c r="AQ230" s="29"/>
      <c r="AR230" s="29"/>
      <c r="AS230" s="29"/>
      <c r="AT230" s="30"/>
      <c r="AU230" s="28">
        <f>4.72*1.2</f>
        <v>5.6639999999999997</v>
      </c>
      <c r="AV230" s="29"/>
      <c r="AW230" s="29"/>
      <c r="AX230" s="29"/>
      <c r="AY230" s="29"/>
      <c r="AZ230" s="29"/>
      <c r="BA230" s="29"/>
      <c r="BB230" s="29"/>
      <c r="BC230" s="29"/>
      <c r="BD230" s="30"/>
      <c r="BE230" s="28">
        <v>1</v>
      </c>
      <c r="BF230" s="29"/>
      <c r="BG230" s="29"/>
      <c r="BH230" s="29"/>
      <c r="BI230" s="29"/>
      <c r="BJ230" s="29"/>
      <c r="BK230" s="29"/>
      <c r="BL230" s="29"/>
      <c r="BM230" s="29"/>
      <c r="BN230" s="29"/>
      <c r="BO230" s="30"/>
      <c r="BP230" s="31">
        <f>ROUND(AJ230*AU230*BE230,2)</f>
        <v>1700000</v>
      </c>
      <c r="BQ230" s="32"/>
      <c r="BR230" s="32"/>
      <c r="BS230" s="32"/>
      <c r="BT230" s="32"/>
      <c r="BU230" s="32"/>
      <c r="BV230" s="32"/>
      <c r="BW230" s="32"/>
      <c r="BX230" s="32"/>
      <c r="BY230" s="32"/>
      <c r="BZ230" s="32"/>
      <c r="CA230" s="32"/>
      <c r="CB230" s="33"/>
    </row>
    <row r="231" spans="1:80" x14ac:dyDescent="0.2">
      <c r="A231" s="34">
        <v>3</v>
      </c>
      <c r="B231" s="35"/>
      <c r="C231" s="35"/>
      <c r="D231" s="36"/>
      <c r="E231" s="34" t="s">
        <v>233</v>
      </c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6"/>
      <c r="AJ231" s="28">
        <v>2400</v>
      </c>
      <c r="AK231" s="29"/>
      <c r="AL231" s="29"/>
      <c r="AM231" s="29"/>
      <c r="AN231" s="29"/>
      <c r="AO231" s="29"/>
      <c r="AP231" s="29"/>
      <c r="AQ231" s="29"/>
      <c r="AR231" s="29"/>
      <c r="AS231" s="29"/>
      <c r="AT231" s="30"/>
      <c r="AU231" s="28">
        <f>(115.04/2+125.76/2)*1.18*1.1</f>
        <v>156.2792</v>
      </c>
      <c r="AV231" s="29"/>
      <c r="AW231" s="29"/>
      <c r="AX231" s="29"/>
      <c r="AY231" s="29"/>
      <c r="AZ231" s="29"/>
      <c r="BA231" s="29"/>
      <c r="BB231" s="29"/>
      <c r="BC231" s="29"/>
      <c r="BD231" s="30"/>
      <c r="BE231" s="28">
        <v>1</v>
      </c>
      <c r="BF231" s="29"/>
      <c r="BG231" s="29"/>
      <c r="BH231" s="29"/>
      <c r="BI231" s="29"/>
      <c r="BJ231" s="29"/>
      <c r="BK231" s="29"/>
      <c r="BL231" s="29"/>
      <c r="BM231" s="29"/>
      <c r="BN231" s="29"/>
      <c r="BO231" s="30"/>
      <c r="BP231" s="31">
        <f t="shared" ref="BP231:BP233" si="2">ROUND(AJ231*AU231*BE231,2)</f>
        <v>375070.08</v>
      </c>
      <c r="BQ231" s="32"/>
      <c r="BR231" s="32"/>
      <c r="BS231" s="32"/>
      <c r="BT231" s="32"/>
      <c r="BU231" s="32"/>
      <c r="BV231" s="32"/>
      <c r="BW231" s="32"/>
      <c r="BX231" s="32"/>
      <c r="BY231" s="32"/>
      <c r="BZ231" s="32"/>
      <c r="CA231" s="32"/>
      <c r="CB231" s="33"/>
    </row>
    <row r="232" spans="1:80" x14ac:dyDescent="0.2">
      <c r="A232" s="34">
        <v>4</v>
      </c>
      <c r="B232" s="35"/>
      <c r="C232" s="35"/>
      <c r="D232" s="36"/>
      <c r="E232" s="34" t="s">
        <v>234</v>
      </c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6"/>
      <c r="AJ232" s="28">
        <v>2416.8070299999999</v>
      </c>
      <c r="AK232" s="29"/>
      <c r="AL232" s="29"/>
      <c r="AM232" s="29"/>
      <c r="AN232" s="29"/>
      <c r="AO232" s="29"/>
      <c r="AP232" s="29"/>
      <c r="AQ232" s="29"/>
      <c r="AR232" s="29"/>
      <c r="AS232" s="29"/>
      <c r="AT232" s="30"/>
      <c r="AU232" s="28">
        <f>(455.96/2+472.41/2)*1.18*1.1</f>
        <v>602.51213000000007</v>
      </c>
      <c r="AV232" s="29"/>
      <c r="AW232" s="29"/>
      <c r="AX232" s="29"/>
      <c r="AY232" s="29"/>
      <c r="AZ232" s="29"/>
      <c r="BA232" s="29"/>
      <c r="BB232" s="29"/>
      <c r="BC232" s="29"/>
      <c r="BD232" s="30"/>
      <c r="BE232" s="28">
        <v>1</v>
      </c>
      <c r="BF232" s="29"/>
      <c r="BG232" s="29"/>
      <c r="BH232" s="29"/>
      <c r="BI232" s="29"/>
      <c r="BJ232" s="29"/>
      <c r="BK232" s="29"/>
      <c r="BL232" s="29"/>
      <c r="BM232" s="29"/>
      <c r="BN232" s="29"/>
      <c r="BO232" s="30"/>
      <c r="BP232" s="31">
        <f t="shared" si="2"/>
        <v>1456155.55</v>
      </c>
      <c r="BQ232" s="32"/>
      <c r="BR232" s="32"/>
      <c r="BS232" s="32"/>
      <c r="BT232" s="32"/>
      <c r="BU232" s="32"/>
      <c r="BV232" s="32"/>
      <c r="BW232" s="32"/>
      <c r="BX232" s="32"/>
      <c r="BY232" s="32"/>
      <c r="BZ232" s="32"/>
      <c r="CA232" s="32"/>
      <c r="CB232" s="33"/>
    </row>
    <row r="233" spans="1:80" x14ac:dyDescent="0.2">
      <c r="A233" s="34">
        <v>5</v>
      </c>
      <c r="B233" s="35"/>
      <c r="C233" s="35"/>
      <c r="D233" s="36"/>
      <c r="E233" s="34" t="s">
        <v>235</v>
      </c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6"/>
      <c r="AJ233" s="28">
        <f>SUM(AJ231:AT232)</f>
        <v>4816.8070299999999</v>
      </c>
      <c r="AK233" s="29"/>
      <c r="AL233" s="29"/>
      <c r="AM233" s="29"/>
      <c r="AN233" s="29"/>
      <c r="AO233" s="29"/>
      <c r="AP233" s="29"/>
      <c r="AQ233" s="29"/>
      <c r="AR233" s="29"/>
      <c r="AS233" s="29"/>
      <c r="AT233" s="30"/>
      <c r="AU233" s="28">
        <f>11*1.18*1.1</f>
        <v>14.278</v>
      </c>
      <c r="AV233" s="29"/>
      <c r="AW233" s="29"/>
      <c r="AX233" s="29"/>
      <c r="AY233" s="29"/>
      <c r="AZ233" s="29"/>
      <c r="BA233" s="29"/>
      <c r="BB233" s="29"/>
      <c r="BC233" s="29"/>
      <c r="BD233" s="30"/>
      <c r="BE233" s="28">
        <v>1</v>
      </c>
      <c r="BF233" s="29"/>
      <c r="BG233" s="29"/>
      <c r="BH233" s="29"/>
      <c r="BI233" s="29"/>
      <c r="BJ233" s="29"/>
      <c r="BK233" s="29"/>
      <c r="BL233" s="29"/>
      <c r="BM233" s="29"/>
      <c r="BN233" s="29"/>
      <c r="BO233" s="30"/>
      <c r="BP233" s="31">
        <f t="shared" si="2"/>
        <v>68774.37</v>
      </c>
      <c r="BQ233" s="32"/>
      <c r="BR233" s="32"/>
      <c r="BS233" s="32"/>
      <c r="BT233" s="32"/>
      <c r="BU233" s="32"/>
      <c r="BV233" s="32"/>
      <c r="BW233" s="32"/>
      <c r="BX233" s="32"/>
      <c r="BY233" s="32"/>
      <c r="BZ233" s="32"/>
      <c r="CA233" s="32"/>
      <c r="CB233" s="33"/>
    </row>
    <row r="234" spans="1:80" x14ac:dyDescent="0.2">
      <c r="A234" s="34">
        <v>6</v>
      </c>
      <c r="B234" s="35"/>
      <c r="C234" s="35"/>
      <c r="D234" s="36"/>
      <c r="E234" s="34" t="s">
        <v>289</v>
      </c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6"/>
      <c r="AJ234" s="28">
        <f>35.542*12</f>
        <v>426.50400000000002</v>
      </c>
      <c r="AK234" s="29"/>
      <c r="AL234" s="29"/>
      <c r="AM234" s="29"/>
      <c r="AN234" s="29"/>
      <c r="AO234" s="29"/>
      <c r="AP234" s="29"/>
      <c r="AQ234" s="29"/>
      <c r="AR234" s="29"/>
      <c r="AS234" s="29"/>
      <c r="AT234" s="30"/>
      <c r="AU234" s="28">
        <v>1449</v>
      </c>
      <c r="AV234" s="29"/>
      <c r="AW234" s="29"/>
      <c r="AX234" s="29"/>
      <c r="AY234" s="29"/>
      <c r="AZ234" s="29"/>
      <c r="BA234" s="29"/>
      <c r="BB234" s="29"/>
      <c r="BC234" s="29"/>
      <c r="BD234" s="30"/>
      <c r="BE234" s="28">
        <v>1</v>
      </c>
      <c r="BF234" s="29"/>
      <c r="BG234" s="29"/>
      <c r="BH234" s="29"/>
      <c r="BI234" s="29"/>
      <c r="BJ234" s="29"/>
      <c r="BK234" s="29"/>
      <c r="BL234" s="29"/>
      <c r="BM234" s="29"/>
      <c r="BN234" s="29"/>
      <c r="BO234" s="30"/>
      <c r="BP234" s="31">
        <v>617600</v>
      </c>
      <c r="BQ234" s="32"/>
      <c r="BR234" s="32"/>
      <c r="BS234" s="32"/>
      <c r="BT234" s="32"/>
      <c r="BU234" s="32"/>
      <c r="BV234" s="32"/>
      <c r="BW234" s="32"/>
      <c r="BX234" s="32"/>
      <c r="BY234" s="32"/>
      <c r="BZ234" s="32"/>
      <c r="CA234" s="32"/>
      <c r="CB234" s="33"/>
    </row>
    <row r="235" spans="1:80" x14ac:dyDescent="0.2">
      <c r="A235" s="52"/>
      <c r="B235" s="53"/>
      <c r="C235" s="53"/>
      <c r="D235" s="54"/>
      <c r="E235" s="55" t="s">
        <v>13</v>
      </c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  <c r="AJ235" s="46" t="s">
        <v>14</v>
      </c>
      <c r="AK235" s="47"/>
      <c r="AL235" s="47"/>
      <c r="AM235" s="47"/>
      <c r="AN235" s="47"/>
      <c r="AO235" s="47"/>
      <c r="AP235" s="47"/>
      <c r="AQ235" s="47"/>
      <c r="AR235" s="47"/>
      <c r="AS235" s="47"/>
      <c r="AT235" s="48"/>
      <c r="AU235" s="46" t="s">
        <v>14</v>
      </c>
      <c r="AV235" s="47"/>
      <c r="AW235" s="47"/>
      <c r="AX235" s="47"/>
      <c r="AY235" s="47"/>
      <c r="AZ235" s="47"/>
      <c r="BA235" s="47"/>
      <c r="BB235" s="47"/>
      <c r="BC235" s="47"/>
      <c r="BD235" s="48"/>
      <c r="BE235" s="46" t="s">
        <v>14</v>
      </c>
      <c r="BF235" s="47"/>
      <c r="BG235" s="47"/>
      <c r="BH235" s="47"/>
      <c r="BI235" s="47"/>
      <c r="BJ235" s="47"/>
      <c r="BK235" s="47"/>
      <c r="BL235" s="47"/>
      <c r="BM235" s="47"/>
      <c r="BN235" s="47"/>
      <c r="BO235" s="48"/>
      <c r="BP235" s="58">
        <f>ROUND(SUM(BP229:CB233),2)+BP234</f>
        <v>11570200</v>
      </c>
      <c r="BQ235" s="59"/>
      <c r="BR235" s="59"/>
      <c r="BS235" s="59"/>
      <c r="BT235" s="59"/>
      <c r="BU235" s="59"/>
      <c r="BV235" s="59"/>
      <c r="BW235" s="59"/>
      <c r="BX235" s="59"/>
      <c r="BY235" s="59"/>
      <c r="BZ235" s="59"/>
      <c r="CA235" s="59"/>
      <c r="CB235" s="60"/>
    </row>
    <row r="236" spans="1:8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</row>
    <row r="237" spans="1:80" ht="15.75" hidden="1" x14ac:dyDescent="0.25">
      <c r="A237" s="85" t="s">
        <v>100</v>
      </c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85"/>
      <c r="CB237" s="85"/>
    </row>
    <row r="238" spans="1:80" ht="15.75" hidden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79" t="s">
        <v>149</v>
      </c>
      <c r="AT238" s="79"/>
      <c r="AU238" s="79"/>
      <c r="AV238" s="79"/>
      <c r="AW238" s="79"/>
      <c r="AX238" s="79"/>
      <c r="AY238" s="79"/>
      <c r="AZ238" s="79"/>
      <c r="BA238" s="79"/>
      <c r="BB238" s="79"/>
      <c r="BC238" s="80"/>
      <c r="BD238" s="80"/>
      <c r="BE238" s="80"/>
      <c r="BF238" s="80"/>
      <c r="BG238" s="80"/>
      <c r="BH238" s="80"/>
      <c r="BI238" s="80"/>
      <c r="BJ238" s="80"/>
      <c r="BK238" s="80"/>
      <c r="BL238" s="80"/>
      <c r="BM238" s="80"/>
      <c r="BN238" s="80"/>
      <c r="BO238" s="80"/>
      <c r="BP238" s="80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</row>
    <row r="239" spans="1:80" hidden="1" x14ac:dyDescent="0.2"/>
    <row r="240" spans="1:80" hidden="1" x14ac:dyDescent="0.2">
      <c r="A240" s="49" t="s">
        <v>4</v>
      </c>
      <c r="B240" s="50"/>
      <c r="C240" s="50"/>
      <c r="D240" s="51"/>
      <c r="E240" s="49" t="s">
        <v>63</v>
      </c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1"/>
      <c r="AR240" s="49" t="s">
        <v>21</v>
      </c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1"/>
      <c r="BD240" s="49" t="s">
        <v>101</v>
      </c>
      <c r="BE240" s="50"/>
      <c r="BF240" s="50"/>
      <c r="BG240" s="50"/>
      <c r="BH240" s="50"/>
      <c r="BI240" s="50"/>
      <c r="BJ240" s="50"/>
      <c r="BK240" s="50"/>
      <c r="BL240" s="50"/>
      <c r="BM240" s="50"/>
      <c r="BN240" s="51"/>
      <c r="BO240" s="49" t="s">
        <v>85</v>
      </c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1"/>
    </row>
    <row r="241" spans="1:80" hidden="1" x14ac:dyDescent="0.2">
      <c r="A241" s="43" t="s">
        <v>5</v>
      </c>
      <c r="B241" s="44"/>
      <c r="C241" s="44"/>
      <c r="D241" s="45"/>
      <c r="E241" s="43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5"/>
      <c r="AR241" s="43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5"/>
      <c r="BD241" s="43" t="s">
        <v>102</v>
      </c>
      <c r="BE241" s="44"/>
      <c r="BF241" s="44"/>
      <c r="BG241" s="44"/>
      <c r="BH241" s="44"/>
      <c r="BI241" s="44"/>
      <c r="BJ241" s="44"/>
      <c r="BK241" s="44"/>
      <c r="BL241" s="44"/>
      <c r="BM241" s="44"/>
      <c r="BN241" s="45"/>
      <c r="BO241" s="43" t="s">
        <v>104</v>
      </c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5"/>
    </row>
    <row r="242" spans="1:80" hidden="1" x14ac:dyDescent="0.2">
      <c r="A242" s="43"/>
      <c r="B242" s="44"/>
      <c r="C242" s="44"/>
      <c r="D242" s="45"/>
      <c r="E242" s="43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5"/>
      <c r="AR242" s="43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5"/>
      <c r="BD242" s="43" t="s">
        <v>103</v>
      </c>
      <c r="BE242" s="44"/>
      <c r="BF242" s="44"/>
      <c r="BG242" s="44"/>
      <c r="BH242" s="44"/>
      <c r="BI242" s="44"/>
      <c r="BJ242" s="44"/>
      <c r="BK242" s="44"/>
      <c r="BL242" s="44"/>
      <c r="BM242" s="44"/>
      <c r="BN242" s="45"/>
      <c r="BO242" s="43" t="s">
        <v>20</v>
      </c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5"/>
    </row>
    <row r="243" spans="1:80" hidden="1" x14ac:dyDescent="0.2">
      <c r="A243" s="40">
        <v>1</v>
      </c>
      <c r="B243" s="41"/>
      <c r="C243" s="41"/>
      <c r="D243" s="42"/>
      <c r="E243" s="40">
        <v>2</v>
      </c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2"/>
      <c r="AR243" s="40">
        <v>3</v>
      </c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2"/>
      <c r="BD243" s="40">
        <v>4</v>
      </c>
      <c r="BE243" s="41"/>
      <c r="BF243" s="41"/>
      <c r="BG243" s="41"/>
      <c r="BH243" s="41"/>
      <c r="BI243" s="41"/>
      <c r="BJ243" s="41"/>
      <c r="BK243" s="41"/>
      <c r="BL243" s="41"/>
      <c r="BM243" s="41"/>
      <c r="BN243" s="42"/>
      <c r="BO243" s="40">
        <v>5</v>
      </c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2"/>
    </row>
    <row r="244" spans="1:80" hidden="1" x14ac:dyDescent="0.2">
      <c r="A244" s="34"/>
      <c r="B244" s="35"/>
      <c r="C244" s="35"/>
      <c r="D244" s="36"/>
      <c r="E244" s="34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6"/>
      <c r="AR244" s="28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30"/>
      <c r="BD244" s="28"/>
      <c r="BE244" s="29"/>
      <c r="BF244" s="29"/>
      <c r="BG244" s="29"/>
      <c r="BH244" s="29"/>
      <c r="BI244" s="29"/>
      <c r="BJ244" s="29"/>
      <c r="BK244" s="29"/>
      <c r="BL244" s="29"/>
      <c r="BM244" s="29"/>
      <c r="BN244" s="30"/>
      <c r="BO244" s="28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30"/>
    </row>
    <row r="245" spans="1:80" hidden="1" x14ac:dyDescent="0.2">
      <c r="A245" s="34"/>
      <c r="B245" s="35"/>
      <c r="C245" s="35"/>
      <c r="D245" s="36"/>
      <c r="E245" s="86"/>
      <c r="F245" s="87"/>
      <c r="G245" s="87"/>
      <c r="H245" s="87"/>
      <c r="I245" s="87"/>
      <c r="J245" s="87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8"/>
      <c r="AR245" s="28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30"/>
      <c r="BD245" s="28"/>
      <c r="BE245" s="29"/>
      <c r="BF245" s="29"/>
      <c r="BG245" s="29"/>
      <c r="BH245" s="29"/>
      <c r="BI245" s="29"/>
      <c r="BJ245" s="29"/>
      <c r="BK245" s="29"/>
      <c r="BL245" s="29"/>
      <c r="BM245" s="29"/>
      <c r="BN245" s="30"/>
      <c r="BO245" s="28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30"/>
    </row>
    <row r="246" spans="1:80" hidden="1" x14ac:dyDescent="0.2">
      <c r="A246" s="73"/>
      <c r="B246" s="74"/>
      <c r="C246" s="74"/>
      <c r="D246" s="75"/>
      <c r="E246" s="86"/>
      <c r="F246" s="87"/>
      <c r="G246" s="87"/>
      <c r="H246" s="87"/>
      <c r="I246" s="87"/>
      <c r="J246" s="87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  <c r="AE246" s="87"/>
      <c r="AF246" s="87"/>
      <c r="AG246" s="87"/>
      <c r="AH246" s="87"/>
      <c r="AI246" s="87"/>
      <c r="AJ246" s="87"/>
      <c r="AK246" s="87"/>
      <c r="AL246" s="87"/>
      <c r="AM246" s="87"/>
      <c r="AN246" s="87"/>
      <c r="AO246" s="87"/>
      <c r="AP246" s="87"/>
      <c r="AQ246" s="88"/>
      <c r="AR246" s="31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3"/>
      <c r="BD246" s="31"/>
      <c r="BE246" s="32"/>
      <c r="BF246" s="32"/>
      <c r="BG246" s="32"/>
      <c r="BH246" s="32"/>
      <c r="BI246" s="32"/>
      <c r="BJ246" s="32"/>
      <c r="BK246" s="32"/>
      <c r="BL246" s="32"/>
      <c r="BM246" s="32"/>
      <c r="BN246" s="33"/>
      <c r="BO246" s="31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3"/>
    </row>
    <row r="247" spans="1:80" hidden="1" x14ac:dyDescent="0.2">
      <c r="A247" s="52"/>
      <c r="B247" s="53"/>
      <c r="C247" s="53"/>
      <c r="D247" s="54"/>
      <c r="E247" s="55" t="s">
        <v>13</v>
      </c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7"/>
      <c r="AR247" s="46" t="s">
        <v>14</v>
      </c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8"/>
      <c r="BD247" s="46" t="s">
        <v>14</v>
      </c>
      <c r="BE247" s="47"/>
      <c r="BF247" s="47"/>
      <c r="BG247" s="47"/>
      <c r="BH247" s="47"/>
      <c r="BI247" s="47"/>
      <c r="BJ247" s="47"/>
      <c r="BK247" s="47"/>
      <c r="BL247" s="47"/>
      <c r="BM247" s="47"/>
      <c r="BN247" s="48"/>
      <c r="BO247" s="82">
        <f>SUM(BO244:CB246)</f>
        <v>0</v>
      </c>
      <c r="BP247" s="83"/>
      <c r="BQ247" s="83"/>
      <c r="BR247" s="83"/>
      <c r="BS247" s="83"/>
      <c r="BT247" s="83"/>
      <c r="BU247" s="83"/>
      <c r="BV247" s="83"/>
      <c r="BW247" s="83"/>
      <c r="BX247" s="83"/>
      <c r="BY247" s="83"/>
      <c r="BZ247" s="83"/>
      <c r="CA247" s="83"/>
      <c r="CB247" s="84"/>
    </row>
    <row r="248" spans="1:80" hidden="1" x14ac:dyDescent="0.2"/>
    <row r="249" spans="1:80" ht="15.75" x14ac:dyDescent="0.25">
      <c r="A249" s="85" t="s">
        <v>105</v>
      </c>
      <c r="B249" s="85"/>
      <c r="C249" s="85"/>
      <c r="D249" s="85"/>
      <c r="E249" s="85"/>
      <c r="F249" s="85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  <c r="AZ249" s="85"/>
      <c r="BA249" s="85"/>
      <c r="BB249" s="85"/>
      <c r="BC249" s="85"/>
      <c r="BD249" s="85"/>
      <c r="BE249" s="85"/>
      <c r="BF249" s="85"/>
      <c r="BG249" s="85"/>
      <c r="BH249" s="85"/>
      <c r="BI249" s="85"/>
      <c r="BJ249" s="85"/>
      <c r="BK249" s="85"/>
      <c r="BL249" s="85"/>
      <c r="BM249" s="85"/>
      <c r="BN249" s="85"/>
      <c r="BO249" s="85"/>
      <c r="BP249" s="85"/>
      <c r="BQ249" s="85"/>
      <c r="BR249" s="85"/>
      <c r="BS249" s="85"/>
      <c r="BT249" s="85"/>
      <c r="BU249" s="85"/>
      <c r="BV249" s="85"/>
      <c r="BW249" s="85"/>
      <c r="BX249" s="85"/>
      <c r="BY249" s="85"/>
      <c r="BZ249" s="85"/>
      <c r="CA249" s="85"/>
      <c r="CB249" s="85"/>
    </row>
    <row r="250" spans="1:80" ht="15.75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79" t="s">
        <v>149</v>
      </c>
      <c r="AT250" s="79"/>
      <c r="AU250" s="79"/>
      <c r="AV250" s="79"/>
      <c r="AW250" s="79"/>
      <c r="AX250" s="79"/>
      <c r="AY250" s="79"/>
      <c r="AZ250" s="79"/>
      <c r="BA250" s="79"/>
      <c r="BB250" s="79"/>
      <c r="BC250" s="80" t="s">
        <v>256</v>
      </c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</row>
    <row r="251" spans="1:80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</row>
    <row r="252" spans="1:80" x14ac:dyDescent="0.2">
      <c r="A252" s="49" t="s">
        <v>4</v>
      </c>
      <c r="B252" s="50"/>
      <c r="C252" s="50"/>
      <c r="D252" s="51"/>
      <c r="E252" s="49" t="s">
        <v>16</v>
      </c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1"/>
      <c r="AN252" s="49" t="s">
        <v>106</v>
      </c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1"/>
      <c r="BD252" s="49" t="s">
        <v>21</v>
      </c>
      <c r="BE252" s="50"/>
      <c r="BF252" s="50"/>
      <c r="BG252" s="50"/>
      <c r="BH252" s="50"/>
      <c r="BI252" s="50"/>
      <c r="BJ252" s="50"/>
      <c r="BK252" s="50"/>
      <c r="BL252" s="50"/>
      <c r="BM252" s="51"/>
      <c r="BN252" s="49" t="s">
        <v>85</v>
      </c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1"/>
    </row>
    <row r="253" spans="1:80" x14ac:dyDescent="0.2">
      <c r="A253" s="43" t="s">
        <v>5</v>
      </c>
      <c r="B253" s="44"/>
      <c r="C253" s="44"/>
      <c r="D253" s="45"/>
      <c r="E253" s="43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5"/>
      <c r="AN253" s="43" t="s">
        <v>150</v>
      </c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5"/>
      <c r="BD253" s="43" t="s">
        <v>107</v>
      </c>
      <c r="BE253" s="44"/>
      <c r="BF253" s="44"/>
      <c r="BG253" s="44"/>
      <c r="BH253" s="44"/>
      <c r="BI253" s="44"/>
      <c r="BJ253" s="44"/>
      <c r="BK253" s="44"/>
      <c r="BL253" s="44"/>
      <c r="BM253" s="45"/>
      <c r="BN253" s="43" t="s">
        <v>123</v>
      </c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5"/>
    </row>
    <row r="254" spans="1:80" x14ac:dyDescent="0.2">
      <c r="A254" s="43"/>
      <c r="B254" s="44"/>
      <c r="C254" s="44"/>
      <c r="D254" s="45"/>
      <c r="E254" s="43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5"/>
      <c r="AN254" s="43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5"/>
      <c r="BD254" s="43" t="s">
        <v>108</v>
      </c>
      <c r="BE254" s="44"/>
      <c r="BF254" s="44"/>
      <c r="BG254" s="44"/>
      <c r="BH254" s="44"/>
      <c r="BI254" s="44"/>
      <c r="BJ254" s="44"/>
      <c r="BK254" s="44"/>
      <c r="BL254" s="44"/>
      <c r="BM254" s="45"/>
      <c r="BN254" s="43" t="s">
        <v>20</v>
      </c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5"/>
    </row>
    <row r="255" spans="1:80" x14ac:dyDescent="0.2">
      <c r="A255" s="40">
        <v>1</v>
      </c>
      <c r="B255" s="41"/>
      <c r="C255" s="41"/>
      <c r="D255" s="42"/>
      <c r="E255" s="40">
        <v>2</v>
      </c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2"/>
      <c r="AN255" s="40">
        <v>3</v>
      </c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2"/>
      <c r="BD255" s="40">
        <v>4</v>
      </c>
      <c r="BE255" s="41"/>
      <c r="BF255" s="41"/>
      <c r="BG255" s="41"/>
      <c r="BH255" s="41"/>
      <c r="BI255" s="41"/>
      <c r="BJ255" s="41"/>
      <c r="BK255" s="41"/>
      <c r="BL255" s="41"/>
      <c r="BM255" s="42"/>
      <c r="BN255" s="40">
        <v>5</v>
      </c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2"/>
    </row>
    <row r="256" spans="1:80" x14ac:dyDescent="0.2">
      <c r="A256" s="34">
        <v>1</v>
      </c>
      <c r="B256" s="35"/>
      <c r="C256" s="35"/>
      <c r="D256" s="36"/>
      <c r="E256" s="34" t="s">
        <v>290</v>
      </c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6"/>
      <c r="AN256" s="70" t="s">
        <v>236</v>
      </c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2"/>
      <c r="BD256" s="37">
        <v>1</v>
      </c>
      <c r="BE256" s="38"/>
      <c r="BF256" s="38"/>
      <c r="BG256" s="38"/>
      <c r="BH256" s="38"/>
      <c r="BI256" s="38"/>
      <c r="BJ256" s="38"/>
      <c r="BK256" s="38"/>
      <c r="BL256" s="38"/>
      <c r="BM256" s="39"/>
      <c r="BN256" s="28">
        <v>42400</v>
      </c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30"/>
    </row>
    <row r="257" spans="1:80" x14ac:dyDescent="0.2">
      <c r="A257" s="34">
        <v>2</v>
      </c>
      <c r="B257" s="35"/>
      <c r="C257" s="35"/>
      <c r="D257" s="36"/>
      <c r="E257" s="34" t="s">
        <v>237</v>
      </c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6"/>
      <c r="AN257" s="70" t="s">
        <v>236</v>
      </c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2"/>
      <c r="BD257" s="37">
        <v>1</v>
      </c>
      <c r="BE257" s="38"/>
      <c r="BF257" s="38"/>
      <c r="BG257" s="38"/>
      <c r="BH257" s="38"/>
      <c r="BI257" s="38"/>
      <c r="BJ257" s="38"/>
      <c r="BK257" s="38"/>
      <c r="BL257" s="38"/>
      <c r="BM257" s="39"/>
      <c r="BN257" s="28">
        <v>300000</v>
      </c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30"/>
    </row>
    <row r="258" spans="1:80" x14ac:dyDescent="0.2">
      <c r="A258" s="34">
        <v>3</v>
      </c>
      <c r="B258" s="35"/>
      <c r="C258" s="35"/>
      <c r="D258" s="36"/>
      <c r="E258" s="34" t="s">
        <v>238</v>
      </c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6"/>
      <c r="AN258" s="70" t="s">
        <v>236</v>
      </c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2"/>
      <c r="BD258" s="37">
        <v>1</v>
      </c>
      <c r="BE258" s="38"/>
      <c r="BF258" s="38"/>
      <c r="BG258" s="38"/>
      <c r="BH258" s="38"/>
      <c r="BI258" s="38"/>
      <c r="BJ258" s="38"/>
      <c r="BK258" s="38"/>
      <c r="BL258" s="38"/>
      <c r="BM258" s="39"/>
      <c r="BN258" s="28">
        <v>480000</v>
      </c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30"/>
    </row>
    <row r="259" spans="1:80" x14ac:dyDescent="0.2">
      <c r="A259" s="34">
        <v>4</v>
      </c>
      <c r="B259" s="35"/>
      <c r="C259" s="35"/>
      <c r="D259" s="36"/>
      <c r="E259" s="34" t="s">
        <v>239</v>
      </c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6"/>
      <c r="AN259" s="70" t="s">
        <v>236</v>
      </c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2"/>
      <c r="BD259" s="37">
        <v>1</v>
      </c>
      <c r="BE259" s="38"/>
      <c r="BF259" s="38"/>
      <c r="BG259" s="38"/>
      <c r="BH259" s="38"/>
      <c r="BI259" s="38"/>
      <c r="BJ259" s="38"/>
      <c r="BK259" s="38"/>
      <c r="BL259" s="38"/>
      <c r="BM259" s="39"/>
      <c r="BN259" s="28">
        <v>90000</v>
      </c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30"/>
    </row>
    <row r="260" spans="1:80" x14ac:dyDescent="0.2">
      <c r="A260" s="34">
        <v>5</v>
      </c>
      <c r="B260" s="35"/>
      <c r="C260" s="35"/>
      <c r="D260" s="36"/>
      <c r="E260" s="34" t="s">
        <v>240</v>
      </c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6"/>
      <c r="AN260" s="70" t="s">
        <v>236</v>
      </c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2"/>
      <c r="BD260" s="37">
        <v>1</v>
      </c>
      <c r="BE260" s="38"/>
      <c r="BF260" s="38"/>
      <c r="BG260" s="38"/>
      <c r="BH260" s="38"/>
      <c r="BI260" s="38"/>
      <c r="BJ260" s="38"/>
      <c r="BK260" s="38"/>
      <c r="BL260" s="38"/>
      <c r="BM260" s="39"/>
      <c r="BN260" s="28">
        <v>240000</v>
      </c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30"/>
    </row>
    <row r="261" spans="1:80" x14ac:dyDescent="0.2">
      <c r="A261" s="34">
        <v>6</v>
      </c>
      <c r="B261" s="35"/>
      <c r="C261" s="35"/>
      <c r="D261" s="36"/>
      <c r="E261" s="34" t="s">
        <v>241</v>
      </c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6"/>
      <c r="AN261" s="70" t="s">
        <v>236</v>
      </c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2"/>
      <c r="BD261" s="37">
        <v>1</v>
      </c>
      <c r="BE261" s="38"/>
      <c r="BF261" s="38"/>
      <c r="BG261" s="38"/>
      <c r="BH261" s="38"/>
      <c r="BI261" s="38"/>
      <c r="BJ261" s="38"/>
      <c r="BK261" s="38"/>
      <c r="BL261" s="38"/>
      <c r="BM261" s="39"/>
      <c r="BN261" s="28">
        <v>60000</v>
      </c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30"/>
    </row>
    <row r="262" spans="1:80" x14ac:dyDescent="0.2">
      <c r="A262" s="34">
        <v>7</v>
      </c>
      <c r="B262" s="35"/>
      <c r="C262" s="35"/>
      <c r="D262" s="36"/>
      <c r="E262" s="34" t="s">
        <v>242</v>
      </c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6"/>
      <c r="AN262" s="70" t="s">
        <v>236</v>
      </c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2"/>
      <c r="BD262" s="37">
        <v>1</v>
      </c>
      <c r="BE262" s="38"/>
      <c r="BF262" s="38"/>
      <c r="BG262" s="38"/>
      <c r="BH262" s="38"/>
      <c r="BI262" s="38"/>
      <c r="BJ262" s="38"/>
      <c r="BK262" s="38"/>
      <c r="BL262" s="38"/>
      <c r="BM262" s="39"/>
      <c r="BN262" s="28">
        <v>96000</v>
      </c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30"/>
    </row>
    <row r="263" spans="1:80" x14ac:dyDescent="0.2">
      <c r="A263" s="34">
        <v>8</v>
      </c>
      <c r="B263" s="35"/>
      <c r="C263" s="35"/>
      <c r="D263" s="36"/>
      <c r="E263" s="34" t="s">
        <v>243</v>
      </c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6"/>
      <c r="AN263" s="70" t="s">
        <v>236</v>
      </c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2"/>
      <c r="BD263" s="37">
        <v>1</v>
      </c>
      <c r="BE263" s="38"/>
      <c r="BF263" s="38"/>
      <c r="BG263" s="38"/>
      <c r="BH263" s="38"/>
      <c r="BI263" s="38"/>
      <c r="BJ263" s="38"/>
      <c r="BK263" s="38"/>
      <c r="BL263" s="38"/>
      <c r="BM263" s="39"/>
      <c r="BN263" s="28">
        <v>100000</v>
      </c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30"/>
    </row>
    <row r="264" spans="1:80" x14ac:dyDescent="0.2">
      <c r="A264" s="34">
        <v>9</v>
      </c>
      <c r="B264" s="35"/>
      <c r="C264" s="35"/>
      <c r="D264" s="36"/>
      <c r="E264" s="34" t="s">
        <v>244</v>
      </c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6"/>
      <c r="AN264" s="70" t="s">
        <v>236</v>
      </c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2"/>
      <c r="BD264" s="37">
        <v>1</v>
      </c>
      <c r="BE264" s="38"/>
      <c r="BF264" s="38"/>
      <c r="BG264" s="38"/>
      <c r="BH264" s="38"/>
      <c r="BI264" s="38"/>
      <c r="BJ264" s="38"/>
      <c r="BK264" s="38"/>
      <c r="BL264" s="38"/>
      <c r="BM264" s="39"/>
      <c r="BN264" s="28">
        <v>100000</v>
      </c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30"/>
    </row>
    <row r="265" spans="1:80" x14ac:dyDescent="0.2">
      <c r="A265" s="34">
        <v>10</v>
      </c>
      <c r="B265" s="35"/>
      <c r="C265" s="35"/>
      <c r="D265" s="36"/>
      <c r="E265" s="34" t="s">
        <v>245</v>
      </c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6"/>
      <c r="AN265" s="70" t="s">
        <v>236</v>
      </c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2"/>
      <c r="BD265" s="37">
        <v>1</v>
      </c>
      <c r="BE265" s="38"/>
      <c r="BF265" s="38"/>
      <c r="BG265" s="38"/>
      <c r="BH265" s="38"/>
      <c r="BI265" s="38"/>
      <c r="BJ265" s="38"/>
      <c r="BK265" s="38"/>
      <c r="BL265" s="38"/>
      <c r="BM265" s="39"/>
      <c r="BN265" s="28">
        <v>30000</v>
      </c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30"/>
    </row>
    <row r="266" spans="1:80" x14ac:dyDescent="0.2">
      <c r="A266" s="34">
        <v>11</v>
      </c>
      <c r="B266" s="35"/>
      <c r="C266" s="35"/>
      <c r="D266" s="36"/>
      <c r="E266" s="34" t="s">
        <v>268</v>
      </c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6"/>
      <c r="AN266" s="70" t="s">
        <v>236</v>
      </c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2"/>
      <c r="BD266" s="37">
        <v>1</v>
      </c>
      <c r="BE266" s="38"/>
      <c r="BF266" s="38"/>
      <c r="BG266" s="38"/>
      <c r="BH266" s="38"/>
      <c r="BI266" s="38"/>
      <c r="BJ266" s="38"/>
      <c r="BK266" s="38"/>
      <c r="BL266" s="38"/>
      <c r="BM266" s="39"/>
      <c r="BN266" s="28">
        <v>50000</v>
      </c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30"/>
    </row>
    <row r="267" spans="1:80" x14ac:dyDescent="0.2">
      <c r="A267" s="34">
        <v>12</v>
      </c>
      <c r="B267" s="35"/>
      <c r="C267" s="35"/>
      <c r="D267" s="36"/>
      <c r="E267" s="34" t="s">
        <v>269</v>
      </c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6"/>
      <c r="AN267" s="70" t="s">
        <v>236</v>
      </c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2"/>
      <c r="BD267" s="37">
        <v>1</v>
      </c>
      <c r="BE267" s="38"/>
      <c r="BF267" s="38"/>
      <c r="BG267" s="38"/>
      <c r="BH267" s="38"/>
      <c r="BI267" s="38"/>
      <c r="BJ267" s="38"/>
      <c r="BK267" s="38"/>
      <c r="BL267" s="38"/>
      <c r="BM267" s="39"/>
      <c r="BN267" s="28">
        <v>60000</v>
      </c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30"/>
    </row>
    <row r="268" spans="1:80" x14ac:dyDescent="0.2">
      <c r="A268" s="34">
        <v>13</v>
      </c>
      <c r="B268" s="35"/>
      <c r="C268" s="35"/>
      <c r="D268" s="36"/>
      <c r="E268" s="34" t="s">
        <v>270</v>
      </c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6"/>
      <c r="AN268" s="70" t="s">
        <v>271</v>
      </c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2"/>
      <c r="BD268" s="37">
        <v>1</v>
      </c>
      <c r="BE268" s="38"/>
      <c r="BF268" s="38"/>
      <c r="BG268" s="38"/>
      <c r="BH268" s="38"/>
      <c r="BI268" s="38"/>
      <c r="BJ268" s="38"/>
      <c r="BK268" s="38"/>
      <c r="BL268" s="38"/>
      <c r="BM268" s="39"/>
      <c r="BN268" s="28">
        <v>349000</v>
      </c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30"/>
    </row>
    <row r="269" spans="1:80" x14ac:dyDescent="0.2">
      <c r="A269" s="52"/>
      <c r="B269" s="53"/>
      <c r="C269" s="53"/>
      <c r="D269" s="54"/>
      <c r="E269" s="55" t="s">
        <v>13</v>
      </c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7"/>
      <c r="AN269" s="46" t="s">
        <v>14</v>
      </c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8"/>
      <c r="BD269" s="76" t="s">
        <v>14</v>
      </c>
      <c r="BE269" s="77"/>
      <c r="BF269" s="77"/>
      <c r="BG269" s="77"/>
      <c r="BH269" s="77"/>
      <c r="BI269" s="77"/>
      <c r="BJ269" s="77"/>
      <c r="BK269" s="77"/>
      <c r="BL269" s="77"/>
      <c r="BM269" s="78"/>
      <c r="BN269" s="93">
        <f>SUM(BN256:CB268)</f>
        <v>1997400</v>
      </c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5"/>
    </row>
    <row r="270" spans="1:8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</row>
    <row r="271" spans="1:80" ht="15.75" x14ac:dyDescent="0.25">
      <c r="A271" s="85" t="s">
        <v>109</v>
      </c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  <c r="AF271" s="85"/>
      <c r="AG271" s="85"/>
      <c r="AH271" s="85"/>
      <c r="AI271" s="85"/>
      <c r="AJ271" s="85"/>
      <c r="AK271" s="85"/>
      <c r="AL271" s="85"/>
      <c r="AM271" s="85"/>
      <c r="AN271" s="85"/>
      <c r="AO271" s="85"/>
      <c r="AP271" s="85"/>
      <c r="AQ271" s="85"/>
      <c r="AR271" s="85"/>
      <c r="AS271" s="85"/>
      <c r="AT271" s="85"/>
      <c r="AU271" s="85"/>
      <c r="AV271" s="85"/>
      <c r="AW271" s="85"/>
      <c r="AX271" s="85"/>
      <c r="AY271" s="85"/>
      <c r="AZ271" s="85"/>
      <c r="BA271" s="85"/>
      <c r="BB271" s="85"/>
      <c r="BC271" s="85"/>
      <c r="BD271" s="85"/>
      <c r="BE271" s="85"/>
      <c r="BF271" s="85"/>
      <c r="BG271" s="85"/>
      <c r="BH271" s="85"/>
      <c r="BI271" s="85"/>
      <c r="BJ271" s="85"/>
      <c r="BK271" s="85"/>
      <c r="BL271" s="85"/>
      <c r="BM271" s="85"/>
      <c r="BN271" s="85"/>
      <c r="BO271" s="85"/>
      <c r="BP271" s="85"/>
      <c r="BQ271" s="85"/>
      <c r="BR271" s="85"/>
      <c r="BS271" s="85"/>
      <c r="BT271" s="85"/>
      <c r="BU271" s="85"/>
      <c r="BV271" s="85"/>
      <c r="BW271" s="85"/>
      <c r="BX271" s="85"/>
      <c r="BY271" s="85"/>
      <c r="BZ271" s="85"/>
      <c r="CA271" s="85"/>
      <c r="CB271" s="85"/>
    </row>
    <row r="272" spans="1:80" ht="15.75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79" t="s">
        <v>149</v>
      </c>
      <c r="AT272" s="79"/>
      <c r="AU272" s="79"/>
      <c r="AV272" s="79"/>
      <c r="AW272" s="79"/>
      <c r="AX272" s="79"/>
      <c r="AY272" s="79"/>
      <c r="AZ272" s="79"/>
      <c r="BA272" s="79"/>
      <c r="BB272" s="79"/>
      <c r="BC272" s="80" t="s">
        <v>257</v>
      </c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</row>
    <row r="273" spans="1:80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</row>
    <row r="274" spans="1:80" x14ac:dyDescent="0.2">
      <c r="A274" s="49" t="s">
        <v>4</v>
      </c>
      <c r="B274" s="50"/>
      <c r="C274" s="50"/>
      <c r="D274" s="51"/>
      <c r="E274" s="49" t="s">
        <v>16</v>
      </c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1"/>
      <c r="BD274" s="49" t="s">
        <v>21</v>
      </c>
      <c r="BE274" s="50"/>
      <c r="BF274" s="50"/>
      <c r="BG274" s="50"/>
      <c r="BH274" s="50"/>
      <c r="BI274" s="50"/>
      <c r="BJ274" s="50"/>
      <c r="BK274" s="50"/>
      <c r="BL274" s="50"/>
      <c r="BM274" s="51"/>
      <c r="BN274" s="49" t="s">
        <v>85</v>
      </c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1"/>
    </row>
    <row r="275" spans="1:80" x14ac:dyDescent="0.2">
      <c r="A275" s="43" t="s">
        <v>5</v>
      </c>
      <c r="B275" s="44"/>
      <c r="C275" s="44"/>
      <c r="D275" s="45"/>
      <c r="E275" s="43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5"/>
      <c r="BD275" s="43" t="s">
        <v>110</v>
      </c>
      <c r="BE275" s="44"/>
      <c r="BF275" s="44"/>
      <c r="BG275" s="44"/>
      <c r="BH275" s="44"/>
      <c r="BI275" s="44"/>
      <c r="BJ275" s="44"/>
      <c r="BK275" s="44"/>
      <c r="BL275" s="44"/>
      <c r="BM275" s="45"/>
      <c r="BN275" s="43" t="s">
        <v>111</v>
      </c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5"/>
    </row>
    <row r="276" spans="1:80" x14ac:dyDescent="0.2">
      <c r="A276" s="40">
        <v>1</v>
      </c>
      <c r="B276" s="41"/>
      <c r="C276" s="41"/>
      <c r="D276" s="42"/>
      <c r="E276" s="40">
        <v>2</v>
      </c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2"/>
      <c r="BD276" s="40">
        <v>3</v>
      </c>
      <c r="BE276" s="41"/>
      <c r="BF276" s="41"/>
      <c r="BG276" s="41"/>
      <c r="BH276" s="41"/>
      <c r="BI276" s="41"/>
      <c r="BJ276" s="41"/>
      <c r="BK276" s="41"/>
      <c r="BL276" s="41"/>
      <c r="BM276" s="42"/>
      <c r="BN276" s="40">
        <v>4</v>
      </c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2"/>
    </row>
    <row r="277" spans="1:80" x14ac:dyDescent="0.2">
      <c r="A277" s="34">
        <v>1</v>
      </c>
      <c r="B277" s="35"/>
      <c r="C277" s="35"/>
      <c r="D277" s="36"/>
      <c r="E277" s="73" t="s">
        <v>273</v>
      </c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5"/>
      <c r="BD277" s="37">
        <v>1</v>
      </c>
      <c r="BE277" s="38"/>
      <c r="BF277" s="38"/>
      <c r="BG277" s="38"/>
      <c r="BH277" s="38"/>
      <c r="BI277" s="38"/>
      <c r="BJ277" s="38"/>
      <c r="BK277" s="38"/>
      <c r="BL277" s="38"/>
      <c r="BM277" s="39"/>
      <c r="BN277" s="28">
        <v>18000</v>
      </c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30"/>
    </row>
    <row r="278" spans="1:80" x14ac:dyDescent="0.2">
      <c r="A278" s="34">
        <v>2</v>
      </c>
      <c r="B278" s="35"/>
      <c r="C278" s="35"/>
      <c r="D278" s="36"/>
      <c r="E278" s="73" t="s">
        <v>246</v>
      </c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5"/>
      <c r="BD278" s="37">
        <v>1</v>
      </c>
      <c r="BE278" s="38"/>
      <c r="BF278" s="38"/>
      <c r="BG278" s="38"/>
      <c r="BH278" s="38"/>
      <c r="BI278" s="38"/>
      <c r="BJ278" s="38"/>
      <c r="BK278" s="38"/>
      <c r="BL278" s="38"/>
      <c r="BM278" s="39"/>
      <c r="BN278" s="28">
        <v>40000</v>
      </c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30"/>
    </row>
    <row r="279" spans="1:80" x14ac:dyDescent="0.2">
      <c r="A279" s="34">
        <v>3</v>
      </c>
      <c r="B279" s="35"/>
      <c r="C279" s="35"/>
      <c r="D279" s="36"/>
      <c r="E279" s="73" t="s">
        <v>247</v>
      </c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5"/>
      <c r="BD279" s="37">
        <v>1</v>
      </c>
      <c r="BE279" s="38"/>
      <c r="BF279" s="38"/>
      <c r="BG279" s="38"/>
      <c r="BH279" s="38"/>
      <c r="BI279" s="38"/>
      <c r="BJ279" s="38"/>
      <c r="BK279" s="38"/>
      <c r="BL279" s="38"/>
      <c r="BM279" s="39"/>
      <c r="BN279" s="28">
        <v>800000</v>
      </c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30"/>
    </row>
    <row r="280" spans="1:80" x14ac:dyDescent="0.2">
      <c r="A280" s="34">
        <v>4</v>
      </c>
      <c r="B280" s="35"/>
      <c r="C280" s="35"/>
      <c r="D280" s="36"/>
      <c r="E280" s="73" t="s">
        <v>248</v>
      </c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5"/>
      <c r="BD280" s="37">
        <v>1</v>
      </c>
      <c r="BE280" s="38"/>
      <c r="BF280" s="38"/>
      <c r="BG280" s="38"/>
      <c r="BH280" s="38"/>
      <c r="BI280" s="38"/>
      <c r="BJ280" s="38"/>
      <c r="BK280" s="38"/>
      <c r="BL280" s="38"/>
      <c r="BM280" s="39"/>
      <c r="BN280" s="28">
        <v>30000</v>
      </c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30"/>
    </row>
    <row r="281" spans="1:80" x14ac:dyDescent="0.2">
      <c r="A281" s="34">
        <v>5</v>
      </c>
      <c r="B281" s="35"/>
      <c r="C281" s="35"/>
      <c r="D281" s="36"/>
      <c r="E281" s="73" t="s">
        <v>274</v>
      </c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5"/>
      <c r="BD281" s="37">
        <v>1</v>
      </c>
      <c r="BE281" s="38"/>
      <c r="BF281" s="38"/>
      <c r="BG281" s="38"/>
      <c r="BH281" s="38"/>
      <c r="BI281" s="38"/>
      <c r="BJ281" s="38"/>
      <c r="BK281" s="38"/>
      <c r="BL281" s="38"/>
      <c r="BM281" s="39"/>
      <c r="BN281" s="28">
        <v>25000</v>
      </c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30"/>
    </row>
    <row r="282" spans="1:80" x14ac:dyDescent="0.2">
      <c r="A282" s="34">
        <v>6</v>
      </c>
      <c r="B282" s="35"/>
      <c r="C282" s="35"/>
      <c r="D282" s="36"/>
      <c r="E282" s="73" t="s">
        <v>275</v>
      </c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5"/>
      <c r="BD282" s="37">
        <v>1</v>
      </c>
      <c r="BE282" s="38"/>
      <c r="BF282" s="38"/>
      <c r="BG282" s="38"/>
      <c r="BH282" s="38"/>
      <c r="BI282" s="38"/>
      <c r="BJ282" s="38"/>
      <c r="BK282" s="38"/>
      <c r="BL282" s="38"/>
      <c r="BM282" s="39"/>
      <c r="BN282" s="28">
        <v>40000</v>
      </c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30"/>
    </row>
    <row r="283" spans="1:80" x14ac:dyDescent="0.2">
      <c r="A283" s="34">
        <v>7</v>
      </c>
      <c r="B283" s="35"/>
      <c r="C283" s="35"/>
      <c r="D283" s="36"/>
      <c r="E283" s="73" t="s">
        <v>276</v>
      </c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5"/>
      <c r="BD283" s="37">
        <v>2</v>
      </c>
      <c r="BE283" s="38"/>
      <c r="BF283" s="38"/>
      <c r="BG283" s="38"/>
      <c r="BH283" s="38"/>
      <c r="BI283" s="38"/>
      <c r="BJ283" s="38"/>
      <c r="BK283" s="38"/>
      <c r="BL283" s="38"/>
      <c r="BM283" s="39"/>
      <c r="BN283" s="28">
        <v>141200</v>
      </c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30"/>
    </row>
    <row r="284" spans="1:80" x14ac:dyDescent="0.2">
      <c r="A284" s="34">
        <v>8</v>
      </c>
      <c r="B284" s="35"/>
      <c r="C284" s="35"/>
      <c r="D284" s="36"/>
      <c r="E284" s="73" t="s">
        <v>280</v>
      </c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5"/>
      <c r="BD284" s="37">
        <v>1</v>
      </c>
      <c r="BE284" s="38"/>
      <c r="BF284" s="38"/>
      <c r="BG284" s="38"/>
      <c r="BH284" s="38"/>
      <c r="BI284" s="38"/>
      <c r="BJ284" s="38"/>
      <c r="BK284" s="38"/>
      <c r="BL284" s="38"/>
      <c r="BM284" s="39"/>
      <c r="BN284" s="28">
        <v>169000</v>
      </c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30"/>
    </row>
    <row r="285" spans="1:80" x14ac:dyDescent="0.2">
      <c r="A285" s="34">
        <v>9</v>
      </c>
      <c r="B285" s="35"/>
      <c r="C285" s="35"/>
      <c r="D285" s="36"/>
      <c r="E285" s="73" t="s">
        <v>281</v>
      </c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5"/>
      <c r="BD285" s="37">
        <v>1</v>
      </c>
      <c r="BE285" s="38"/>
      <c r="BF285" s="38"/>
      <c r="BG285" s="38"/>
      <c r="BH285" s="38"/>
      <c r="BI285" s="38"/>
      <c r="BJ285" s="38"/>
      <c r="BK285" s="38"/>
      <c r="BL285" s="38"/>
      <c r="BM285" s="39"/>
      <c r="BN285" s="28">
        <v>60000</v>
      </c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30"/>
    </row>
    <row r="286" spans="1:80" x14ac:dyDescent="0.2">
      <c r="A286" s="34">
        <v>10</v>
      </c>
      <c r="B286" s="35"/>
      <c r="C286" s="35"/>
      <c r="D286" s="36"/>
      <c r="E286" s="73" t="s">
        <v>282</v>
      </c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5"/>
      <c r="BD286" s="37">
        <v>1</v>
      </c>
      <c r="BE286" s="38"/>
      <c r="BF286" s="38"/>
      <c r="BG286" s="38"/>
      <c r="BH286" s="38"/>
      <c r="BI286" s="38"/>
      <c r="BJ286" s="38"/>
      <c r="BK286" s="38"/>
      <c r="BL286" s="38"/>
      <c r="BM286" s="39"/>
      <c r="BN286" s="28">
        <v>8900</v>
      </c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30"/>
    </row>
    <row r="287" spans="1:80" x14ac:dyDescent="0.2">
      <c r="A287" s="34">
        <v>11</v>
      </c>
      <c r="B287" s="35"/>
      <c r="C287" s="35"/>
      <c r="D287" s="36"/>
      <c r="E287" s="73" t="s">
        <v>272</v>
      </c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5"/>
      <c r="BD287" s="37">
        <v>2</v>
      </c>
      <c r="BE287" s="38"/>
      <c r="BF287" s="38"/>
      <c r="BG287" s="38"/>
      <c r="BH287" s="38"/>
      <c r="BI287" s="38"/>
      <c r="BJ287" s="38"/>
      <c r="BK287" s="38"/>
      <c r="BL287" s="38"/>
      <c r="BM287" s="39"/>
      <c r="BN287" s="28">
        <v>150000</v>
      </c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30"/>
    </row>
    <row r="288" spans="1:80" x14ac:dyDescent="0.2">
      <c r="A288" s="96"/>
      <c r="B288" s="97"/>
      <c r="C288" s="97"/>
      <c r="D288" s="98"/>
      <c r="E288" s="55" t="s">
        <v>13</v>
      </c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7"/>
      <c r="BD288" s="76" t="s">
        <v>14</v>
      </c>
      <c r="BE288" s="77"/>
      <c r="BF288" s="77"/>
      <c r="BG288" s="77"/>
      <c r="BH288" s="77"/>
      <c r="BI288" s="77"/>
      <c r="BJ288" s="77"/>
      <c r="BK288" s="77"/>
      <c r="BL288" s="77"/>
      <c r="BM288" s="78"/>
      <c r="BN288" s="93">
        <f>SUM(BN277:CB287)</f>
        <v>1482100</v>
      </c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4"/>
      <c r="BZ288" s="94"/>
      <c r="CA288" s="94"/>
      <c r="CB288" s="95"/>
    </row>
    <row r="289" spans="1:80" ht="15" hidden="1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</row>
    <row r="290" spans="1:80" ht="15.75" hidden="1" customHeight="1" x14ac:dyDescent="0.25">
      <c r="A290" s="85" t="s">
        <v>152</v>
      </c>
      <c r="B290" s="85"/>
      <c r="C290" s="85"/>
      <c r="D290" s="85"/>
      <c r="E290" s="85"/>
      <c r="F290" s="85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5"/>
      <c r="AW290" s="85"/>
      <c r="AX290" s="85"/>
      <c r="AY290" s="85"/>
      <c r="AZ290" s="85"/>
      <c r="BA290" s="85"/>
      <c r="BB290" s="85"/>
      <c r="BC290" s="85"/>
      <c r="BD290" s="85"/>
      <c r="BE290" s="85"/>
      <c r="BF290" s="85"/>
      <c r="BG290" s="85"/>
      <c r="BH290" s="85"/>
      <c r="BI290" s="85"/>
      <c r="BJ290" s="85"/>
      <c r="BK290" s="85"/>
      <c r="BL290" s="85"/>
      <c r="BM290" s="85"/>
      <c r="BN290" s="85"/>
      <c r="BO290" s="85"/>
      <c r="BP290" s="85"/>
      <c r="BQ290" s="85"/>
      <c r="BR290" s="85"/>
      <c r="BS290" s="85"/>
      <c r="BT290" s="85"/>
      <c r="BU290" s="85"/>
      <c r="BV290" s="85"/>
      <c r="BW290" s="85"/>
      <c r="BX290" s="85"/>
      <c r="BY290" s="85"/>
      <c r="BZ290" s="85"/>
      <c r="CA290" s="85"/>
      <c r="CB290" s="85"/>
    </row>
    <row r="291" spans="1:80" ht="15.75" hidden="1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79" t="s">
        <v>149</v>
      </c>
      <c r="AT291" s="79"/>
      <c r="AU291" s="79"/>
      <c r="AV291" s="79"/>
      <c r="AW291" s="79"/>
      <c r="AX291" s="79"/>
      <c r="AY291" s="79"/>
      <c r="AZ291" s="79"/>
      <c r="BA291" s="79"/>
      <c r="BB291" s="79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</row>
    <row r="292" spans="1:80" ht="12.75" hidden="1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</row>
    <row r="293" spans="1:80" hidden="1" x14ac:dyDescent="0.2">
      <c r="A293" s="49" t="s">
        <v>4</v>
      </c>
      <c r="B293" s="50"/>
      <c r="C293" s="50"/>
      <c r="D293" s="51"/>
      <c r="E293" s="49" t="s">
        <v>16</v>
      </c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1"/>
      <c r="AS293" s="49" t="s">
        <v>21</v>
      </c>
      <c r="AT293" s="50"/>
      <c r="AU293" s="50"/>
      <c r="AV293" s="50"/>
      <c r="AW293" s="50"/>
      <c r="AX293" s="50"/>
      <c r="AY293" s="50"/>
      <c r="AZ293" s="50"/>
      <c r="BA293" s="50"/>
      <c r="BB293" s="51"/>
      <c r="BC293" s="49" t="s">
        <v>112</v>
      </c>
      <c r="BD293" s="50"/>
      <c r="BE293" s="50"/>
      <c r="BF293" s="50"/>
      <c r="BG293" s="50"/>
      <c r="BH293" s="50"/>
      <c r="BI293" s="50"/>
      <c r="BJ293" s="50"/>
      <c r="BK293" s="50"/>
      <c r="BL293" s="50"/>
      <c r="BM293" s="51"/>
      <c r="BN293" s="49" t="s">
        <v>25</v>
      </c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1"/>
    </row>
    <row r="294" spans="1:80" hidden="1" x14ac:dyDescent="0.2">
      <c r="A294" s="43" t="s">
        <v>5</v>
      </c>
      <c r="B294" s="44"/>
      <c r="C294" s="44"/>
      <c r="D294" s="45"/>
      <c r="E294" s="43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5"/>
      <c r="AS294" s="43"/>
      <c r="AT294" s="44"/>
      <c r="AU294" s="44"/>
      <c r="AV294" s="44"/>
      <c r="AW294" s="44"/>
      <c r="AX294" s="44"/>
      <c r="AY294" s="44"/>
      <c r="AZ294" s="44"/>
      <c r="BA294" s="44"/>
      <c r="BB294" s="45"/>
      <c r="BC294" s="43" t="s">
        <v>113</v>
      </c>
      <c r="BD294" s="44"/>
      <c r="BE294" s="44"/>
      <c r="BF294" s="44"/>
      <c r="BG294" s="44"/>
      <c r="BH294" s="44"/>
      <c r="BI294" s="44"/>
      <c r="BJ294" s="44"/>
      <c r="BK294" s="44"/>
      <c r="BL294" s="44"/>
      <c r="BM294" s="45"/>
      <c r="BN294" s="43" t="s">
        <v>77</v>
      </c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5"/>
    </row>
    <row r="295" spans="1:80" hidden="1" x14ac:dyDescent="0.2">
      <c r="A295" s="43"/>
      <c r="B295" s="44"/>
      <c r="C295" s="44"/>
      <c r="D295" s="45"/>
      <c r="E295" s="43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5"/>
      <c r="AS295" s="43"/>
      <c r="AT295" s="44"/>
      <c r="AU295" s="44"/>
      <c r="AV295" s="44"/>
      <c r="AW295" s="44"/>
      <c r="AX295" s="44"/>
      <c r="AY295" s="44"/>
      <c r="AZ295" s="44"/>
      <c r="BA295" s="44"/>
      <c r="BB295" s="45"/>
      <c r="BC295" s="43" t="s">
        <v>20</v>
      </c>
      <c r="BD295" s="44"/>
      <c r="BE295" s="44"/>
      <c r="BF295" s="44"/>
      <c r="BG295" s="44"/>
      <c r="BH295" s="44"/>
      <c r="BI295" s="44"/>
      <c r="BJ295" s="44"/>
      <c r="BK295" s="44"/>
      <c r="BL295" s="44"/>
      <c r="BM295" s="45"/>
      <c r="BN295" s="43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5"/>
    </row>
    <row r="296" spans="1:80" hidden="1" x14ac:dyDescent="0.2">
      <c r="A296" s="40">
        <v>1</v>
      </c>
      <c r="B296" s="41"/>
      <c r="C296" s="41"/>
      <c r="D296" s="42"/>
      <c r="E296" s="40">
        <v>2</v>
      </c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2"/>
      <c r="AS296" s="40">
        <v>3</v>
      </c>
      <c r="AT296" s="41"/>
      <c r="AU296" s="41"/>
      <c r="AV296" s="41"/>
      <c r="AW296" s="41"/>
      <c r="AX296" s="41"/>
      <c r="AY296" s="41"/>
      <c r="AZ296" s="41"/>
      <c r="BA296" s="41"/>
      <c r="BB296" s="42"/>
      <c r="BC296" s="40">
        <v>4</v>
      </c>
      <c r="BD296" s="41"/>
      <c r="BE296" s="41"/>
      <c r="BF296" s="41"/>
      <c r="BG296" s="41"/>
      <c r="BH296" s="41"/>
      <c r="BI296" s="41"/>
      <c r="BJ296" s="41"/>
      <c r="BK296" s="41"/>
      <c r="BL296" s="41"/>
      <c r="BM296" s="42"/>
      <c r="BN296" s="40">
        <v>5</v>
      </c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2"/>
    </row>
    <row r="297" spans="1:80" hidden="1" x14ac:dyDescent="0.2">
      <c r="A297" s="40"/>
      <c r="B297" s="41"/>
      <c r="C297" s="41"/>
      <c r="D297" s="42"/>
      <c r="E297" s="64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6"/>
      <c r="AS297" s="40"/>
      <c r="AT297" s="41"/>
      <c r="AU297" s="41"/>
      <c r="AV297" s="41"/>
      <c r="AW297" s="41"/>
      <c r="AX297" s="41"/>
      <c r="AY297" s="41"/>
      <c r="AZ297" s="41"/>
      <c r="BA297" s="41"/>
      <c r="BB297" s="42"/>
      <c r="BC297" s="40"/>
      <c r="BD297" s="41"/>
      <c r="BE297" s="41"/>
      <c r="BF297" s="41"/>
      <c r="BG297" s="41"/>
      <c r="BH297" s="41"/>
      <c r="BI297" s="41"/>
      <c r="BJ297" s="41"/>
      <c r="BK297" s="41"/>
      <c r="BL297" s="41"/>
      <c r="BM297" s="42"/>
      <c r="BN297" s="67">
        <f>AS297*BC297</f>
        <v>0</v>
      </c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68"/>
      <c r="CB297" s="69"/>
    </row>
    <row r="298" spans="1:80" hidden="1" x14ac:dyDescent="0.2">
      <c r="A298" s="96"/>
      <c r="B298" s="97"/>
      <c r="C298" s="97"/>
      <c r="D298" s="98"/>
      <c r="E298" s="61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3"/>
      <c r="AS298" s="28"/>
      <c r="AT298" s="29"/>
      <c r="AU298" s="29"/>
      <c r="AV298" s="29"/>
      <c r="AW298" s="29"/>
      <c r="AX298" s="29"/>
      <c r="AY298" s="29"/>
      <c r="AZ298" s="29"/>
      <c r="BA298" s="29"/>
      <c r="BB298" s="30"/>
      <c r="BC298" s="37"/>
      <c r="BD298" s="38"/>
      <c r="BE298" s="38"/>
      <c r="BF298" s="38"/>
      <c r="BG298" s="38"/>
      <c r="BH298" s="38"/>
      <c r="BI298" s="38"/>
      <c r="BJ298" s="38"/>
      <c r="BK298" s="38"/>
      <c r="BL298" s="38"/>
      <c r="BM298" s="39"/>
      <c r="BN298" s="28">
        <f>AS298*BC298</f>
        <v>0</v>
      </c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30"/>
    </row>
    <row r="299" spans="1:80" hidden="1" x14ac:dyDescent="0.2">
      <c r="A299" s="34"/>
      <c r="B299" s="35"/>
      <c r="C299" s="35"/>
      <c r="D299" s="36"/>
      <c r="E299" s="61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3"/>
      <c r="AS299" s="28"/>
      <c r="AT299" s="29"/>
      <c r="AU299" s="29"/>
      <c r="AV299" s="29"/>
      <c r="AW299" s="29"/>
      <c r="AX299" s="29"/>
      <c r="AY299" s="29"/>
      <c r="AZ299" s="29"/>
      <c r="BA299" s="29"/>
      <c r="BB299" s="30"/>
      <c r="BC299" s="37"/>
      <c r="BD299" s="38"/>
      <c r="BE299" s="38"/>
      <c r="BF299" s="38"/>
      <c r="BG299" s="38"/>
      <c r="BH299" s="38"/>
      <c r="BI299" s="38"/>
      <c r="BJ299" s="38"/>
      <c r="BK299" s="38"/>
      <c r="BL299" s="38"/>
      <c r="BM299" s="39"/>
      <c r="BN299" s="28">
        <f>AS299*BC299</f>
        <v>0</v>
      </c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30"/>
    </row>
    <row r="300" spans="1:80" hidden="1" x14ac:dyDescent="0.2">
      <c r="A300" s="52"/>
      <c r="B300" s="53"/>
      <c r="C300" s="53"/>
      <c r="D300" s="54"/>
      <c r="E300" s="55" t="s">
        <v>13</v>
      </c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7"/>
      <c r="AS300" s="46" t="s">
        <v>14</v>
      </c>
      <c r="AT300" s="47"/>
      <c r="AU300" s="47"/>
      <c r="AV300" s="47"/>
      <c r="AW300" s="47"/>
      <c r="AX300" s="47"/>
      <c r="AY300" s="47"/>
      <c r="AZ300" s="47"/>
      <c r="BA300" s="47"/>
      <c r="BB300" s="48"/>
      <c r="BC300" s="76" t="s">
        <v>14</v>
      </c>
      <c r="BD300" s="77"/>
      <c r="BE300" s="77"/>
      <c r="BF300" s="77"/>
      <c r="BG300" s="77"/>
      <c r="BH300" s="77"/>
      <c r="BI300" s="77"/>
      <c r="BJ300" s="77"/>
      <c r="BK300" s="77"/>
      <c r="BL300" s="77"/>
      <c r="BM300" s="78"/>
      <c r="BN300" s="58">
        <f>SUM(BN297:CB299)</f>
        <v>0</v>
      </c>
      <c r="BO300" s="59"/>
      <c r="BP300" s="59"/>
      <c r="BQ300" s="59"/>
      <c r="BR300" s="59"/>
      <c r="BS300" s="59"/>
      <c r="BT300" s="59"/>
      <c r="BU300" s="59"/>
      <c r="BV300" s="59"/>
      <c r="BW300" s="59"/>
      <c r="BX300" s="59"/>
      <c r="BY300" s="59"/>
      <c r="BZ300" s="59"/>
      <c r="CA300" s="59"/>
      <c r="CB300" s="60"/>
    </row>
    <row r="301" spans="1:8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</row>
    <row r="302" spans="1:80" ht="15.75" x14ac:dyDescent="0.25">
      <c r="A302" s="85" t="s">
        <v>151</v>
      </c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5"/>
      <c r="BG302" s="85"/>
      <c r="BH302" s="85"/>
      <c r="BI302" s="85"/>
      <c r="BJ302" s="85"/>
      <c r="BK302" s="85"/>
      <c r="BL302" s="85"/>
      <c r="BM302" s="85"/>
      <c r="BN302" s="85"/>
      <c r="BO302" s="85"/>
      <c r="BP302" s="85"/>
      <c r="BQ302" s="85"/>
      <c r="BR302" s="85"/>
      <c r="BS302" s="85"/>
      <c r="BT302" s="85"/>
      <c r="BU302" s="85"/>
      <c r="BV302" s="85"/>
      <c r="BW302" s="85"/>
      <c r="BX302" s="85"/>
      <c r="BY302" s="85"/>
      <c r="BZ302" s="85"/>
      <c r="CA302" s="85"/>
      <c r="CB302" s="85"/>
    </row>
    <row r="303" spans="1:80" ht="15.75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79" t="s">
        <v>149</v>
      </c>
      <c r="AT303" s="79"/>
      <c r="AU303" s="79"/>
      <c r="AV303" s="79"/>
      <c r="AW303" s="79"/>
      <c r="AX303" s="79"/>
      <c r="AY303" s="79"/>
      <c r="AZ303" s="79"/>
      <c r="BA303" s="79"/>
      <c r="BB303" s="79"/>
      <c r="BC303" s="80" t="s">
        <v>258</v>
      </c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</row>
    <row r="304" spans="1:80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</row>
    <row r="305" spans="1:80" x14ac:dyDescent="0.2">
      <c r="A305" s="49" t="s">
        <v>4</v>
      </c>
      <c r="B305" s="50"/>
      <c r="C305" s="50"/>
      <c r="D305" s="51"/>
      <c r="E305" s="49" t="s">
        <v>16</v>
      </c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1"/>
      <c r="AS305" s="49" t="s">
        <v>21</v>
      </c>
      <c r="AT305" s="50"/>
      <c r="AU305" s="50"/>
      <c r="AV305" s="50"/>
      <c r="AW305" s="50"/>
      <c r="AX305" s="50"/>
      <c r="AY305" s="50"/>
      <c r="AZ305" s="50"/>
      <c r="BA305" s="50"/>
      <c r="BB305" s="51"/>
      <c r="BC305" s="49" t="s">
        <v>112</v>
      </c>
      <c r="BD305" s="50"/>
      <c r="BE305" s="50"/>
      <c r="BF305" s="50"/>
      <c r="BG305" s="50"/>
      <c r="BH305" s="50"/>
      <c r="BI305" s="50"/>
      <c r="BJ305" s="50"/>
      <c r="BK305" s="50"/>
      <c r="BL305" s="50"/>
      <c r="BM305" s="51"/>
      <c r="BN305" s="49" t="s">
        <v>25</v>
      </c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1"/>
    </row>
    <row r="306" spans="1:80" x14ac:dyDescent="0.2">
      <c r="A306" s="43" t="s">
        <v>5</v>
      </c>
      <c r="B306" s="44"/>
      <c r="C306" s="44"/>
      <c r="D306" s="45"/>
      <c r="E306" s="43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5"/>
      <c r="AS306" s="43"/>
      <c r="AT306" s="44"/>
      <c r="AU306" s="44"/>
      <c r="AV306" s="44"/>
      <c r="AW306" s="44"/>
      <c r="AX306" s="44"/>
      <c r="AY306" s="44"/>
      <c r="AZ306" s="44"/>
      <c r="BA306" s="44"/>
      <c r="BB306" s="45"/>
      <c r="BC306" s="43" t="s">
        <v>113</v>
      </c>
      <c r="BD306" s="44"/>
      <c r="BE306" s="44"/>
      <c r="BF306" s="44"/>
      <c r="BG306" s="44"/>
      <c r="BH306" s="44"/>
      <c r="BI306" s="44"/>
      <c r="BJ306" s="44"/>
      <c r="BK306" s="44"/>
      <c r="BL306" s="44"/>
      <c r="BM306" s="45"/>
      <c r="BN306" s="43" t="s">
        <v>77</v>
      </c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5"/>
    </row>
    <row r="307" spans="1:80" x14ac:dyDescent="0.2">
      <c r="A307" s="43"/>
      <c r="B307" s="44"/>
      <c r="C307" s="44"/>
      <c r="D307" s="45"/>
      <c r="E307" s="43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5"/>
      <c r="AS307" s="43"/>
      <c r="AT307" s="44"/>
      <c r="AU307" s="44"/>
      <c r="AV307" s="44"/>
      <c r="AW307" s="44"/>
      <c r="AX307" s="44"/>
      <c r="AY307" s="44"/>
      <c r="AZ307" s="44"/>
      <c r="BA307" s="44"/>
      <c r="BB307" s="45"/>
      <c r="BC307" s="43" t="s">
        <v>20</v>
      </c>
      <c r="BD307" s="44"/>
      <c r="BE307" s="44"/>
      <c r="BF307" s="44"/>
      <c r="BG307" s="44"/>
      <c r="BH307" s="44"/>
      <c r="BI307" s="44"/>
      <c r="BJ307" s="44"/>
      <c r="BK307" s="44"/>
      <c r="BL307" s="44"/>
      <c r="BM307" s="45"/>
      <c r="BN307" s="43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5"/>
    </row>
    <row r="308" spans="1:80" x14ac:dyDescent="0.2">
      <c r="A308" s="40">
        <v>1</v>
      </c>
      <c r="B308" s="41"/>
      <c r="C308" s="41"/>
      <c r="D308" s="42"/>
      <c r="E308" s="40">
        <v>2</v>
      </c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2"/>
      <c r="AS308" s="40">
        <v>3</v>
      </c>
      <c r="AT308" s="41"/>
      <c r="AU308" s="41"/>
      <c r="AV308" s="41"/>
      <c r="AW308" s="41"/>
      <c r="AX308" s="41"/>
      <c r="AY308" s="41"/>
      <c r="AZ308" s="41"/>
      <c r="BA308" s="41"/>
      <c r="BB308" s="42"/>
      <c r="BC308" s="40">
        <v>4</v>
      </c>
      <c r="BD308" s="41"/>
      <c r="BE308" s="41"/>
      <c r="BF308" s="41"/>
      <c r="BG308" s="41"/>
      <c r="BH308" s="41"/>
      <c r="BI308" s="41"/>
      <c r="BJ308" s="41"/>
      <c r="BK308" s="41"/>
      <c r="BL308" s="41"/>
      <c r="BM308" s="42"/>
      <c r="BN308" s="40">
        <v>5</v>
      </c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2"/>
    </row>
    <row r="309" spans="1:80" x14ac:dyDescent="0.2">
      <c r="A309" s="34">
        <v>1</v>
      </c>
      <c r="B309" s="35"/>
      <c r="C309" s="35"/>
      <c r="D309" s="36"/>
      <c r="E309" s="34" t="s">
        <v>249</v>
      </c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6"/>
      <c r="AS309" s="28">
        <v>20</v>
      </c>
      <c r="AT309" s="29"/>
      <c r="AU309" s="29"/>
      <c r="AV309" s="29"/>
      <c r="AW309" s="29"/>
      <c r="AX309" s="29"/>
      <c r="AY309" s="29"/>
      <c r="AZ309" s="29"/>
      <c r="BA309" s="29"/>
      <c r="BB309" s="30"/>
      <c r="BC309" s="37">
        <v>17850</v>
      </c>
      <c r="BD309" s="38"/>
      <c r="BE309" s="38"/>
      <c r="BF309" s="38"/>
      <c r="BG309" s="38"/>
      <c r="BH309" s="38"/>
      <c r="BI309" s="38"/>
      <c r="BJ309" s="38"/>
      <c r="BK309" s="38"/>
      <c r="BL309" s="38"/>
      <c r="BM309" s="39"/>
      <c r="BN309" s="28">
        <f>AS309*BC309</f>
        <v>357000</v>
      </c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30"/>
    </row>
    <row r="310" spans="1:80" hidden="1" x14ac:dyDescent="0.2">
      <c r="A310" s="34"/>
      <c r="B310" s="35"/>
      <c r="C310" s="35"/>
      <c r="D310" s="36"/>
      <c r="E310" s="61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3"/>
      <c r="AS310" s="28"/>
      <c r="AT310" s="29"/>
      <c r="AU310" s="29"/>
      <c r="AV310" s="29"/>
      <c r="AW310" s="29"/>
      <c r="AX310" s="29"/>
      <c r="AY310" s="29"/>
      <c r="AZ310" s="29"/>
      <c r="BA310" s="29"/>
      <c r="BB310" s="30"/>
      <c r="BC310" s="37"/>
      <c r="BD310" s="38"/>
      <c r="BE310" s="38"/>
      <c r="BF310" s="38"/>
      <c r="BG310" s="38"/>
      <c r="BH310" s="38"/>
      <c r="BI310" s="38"/>
      <c r="BJ310" s="38"/>
      <c r="BK310" s="38"/>
      <c r="BL310" s="38"/>
      <c r="BM310" s="39"/>
      <c r="BN310" s="28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30"/>
    </row>
    <row r="311" spans="1:80" hidden="1" x14ac:dyDescent="0.2">
      <c r="A311" s="34"/>
      <c r="B311" s="35"/>
      <c r="C311" s="35"/>
      <c r="D311" s="36"/>
      <c r="E311" s="61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3"/>
      <c r="AS311" s="28"/>
      <c r="AT311" s="29"/>
      <c r="AU311" s="29"/>
      <c r="AV311" s="29"/>
      <c r="AW311" s="29"/>
      <c r="AX311" s="29"/>
      <c r="AY311" s="29"/>
      <c r="AZ311" s="29"/>
      <c r="BA311" s="29"/>
      <c r="BB311" s="30"/>
      <c r="BC311" s="37"/>
      <c r="BD311" s="38"/>
      <c r="BE311" s="38"/>
      <c r="BF311" s="38"/>
      <c r="BG311" s="38"/>
      <c r="BH311" s="38"/>
      <c r="BI311" s="38"/>
      <c r="BJ311" s="38"/>
      <c r="BK311" s="38"/>
      <c r="BL311" s="38"/>
      <c r="BM311" s="39"/>
      <c r="BN311" s="28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30"/>
    </row>
    <row r="312" spans="1:80" x14ac:dyDescent="0.2">
      <c r="A312" s="52"/>
      <c r="B312" s="53"/>
      <c r="C312" s="53"/>
      <c r="D312" s="54"/>
      <c r="E312" s="55" t="s">
        <v>13</v>
      </c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7"/>
      <c r="AS312" s="46" t="s">
        <v>14</v>
      </c>
      <c r="AT312" s="47"/>
      <c r="AU312" s="47"/>
      <c r="AV312" s="47"/>
      <c r="AW312" s="47"/>
      <c r="AX312" s="47"/>
      <c r="AY312" s="47"/>
      <c r="AZ312" s="47"/>
      <c r="BA312" s="47"/>
      <c r="BB312" s="48"/>
      <c r="BC312" s="76" t="s">
        <v>14</v>
      </c>
      <c r="BD312" s="77"/>
      <c r="BE312" s="77"/>
      <c r="BF312" s="77"/>
      <c r="BG312" s="77"/>
      <c r="BH312" s="77"/>
      <c r="BI312" s="77"/>
      <c r="BJ312" s="77"/>
      <c r="BK312" s="77"/>
      <c r="BL312" s="77"/>
      <c r="BM312" s="78"/>
      <c r="BN312" s="58">
        <f>SUM(BN309:CB311)</f>
        <v>357000</v>
      </c>
      <c r="BO312" s="59"/>
      <c r="BP312" s="59"/>
      <c r="BQ312" s="59"/>
      <c r="BR312" s="59"/>
      <c r="BS312" s="59"/>
      <c r="BT312" s="59"/>
      <c r="BU312" s="59"/>
      <c r="BV312" s="59"/>
      <c r="BW312" s="59"/>
      <c r="BX312" s="59"/>
      <c r="BY312" s="59"/>
      <c r="BZ312" s="59"/>
      <c r="CA312" s="59"/>
      <c r="CB312" s="60"/>
    </row>
    <row r="313" spans="1:80" ht="9.75" customHeight="1" x14ac:dyDescent="0.2"/>
    <row r="314" spans="1:80" ht="15.75" hidden="1" x14ac:dyDescent="0.25">
      <c r="A314" s="85" t="s">
        <v>156</v>
      </c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5"/>
      <c r="AW314" s="85"/>
      <c r="AX314" s="85"/>
      <c r="AY314" s="85"/>
      <c r="AZ314" s="85"/>
      <c r="BA314" s="85"/>
      <c r="BB314" s="85"/>
      <c r="BC314" s="85"/>
      <c r="BD314" s="85"/>
      <c r="BE314" s="85"/>
      <c r="BF314" s="85"/>
      <c r="BG314" s="85"/>
      <c r="BH314" s="85"/>
      <c r="BI314" s="85"/>
      <c r="BJ314" s="85"/>
      <c r="BK314" s="85"/>
      <c r="BL314" s="85"/>
      <c r="BM314" s="85"/>
      <c r="BN314" s="85"/>
      <c r="BO314" s="85"/>
      <c r="BP314" s="85"/>
      <c r="BQ314" s="85"/>
      <c r="BR314" s="85"/>
      <c r="BS314" s="85"/>
      <c r="BT314" s="85"/>
      <c r="BU314" s="85"/>
      <c r="BV314" s="85"/>
      <c r="BW314" s="85"/>
      <c r="BX314" s="85"/>
      <c r="BY314" s="85"/>
      <c r="BZ314" s="85"/>
      <c r="CA314" s="85"/>
      <c r="CB314" s="85"/>
    </row>
    <row r="315" spans="1:80" ht="15.75" hidden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79" t="s">
        <v>149</v>
      </c>
      <c r="AT315" s="79"/>
      <c r="AU315" s="79"/>
      <c r="AV315" s="79"/>
      <c r="AW315" s="79"/>
      <c r="AX315" s="79"/>
      <c r="AY315" s="79"/>
      <c r="AZ315" s="79"/>
      <c r="BA315" s="79"/>
      <c r="BB315" s="79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</row>
    <row r="316" spans="1:80" hidden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</row>
    <row r="317" spans="1:80" hidden="1" x14ac:dyDescent="0.2">
      <c r="A317" s="49" t="s">
        <v>4</v>
      </c>
      <c r="B317" s="50"/>
      <c r="C317" s="50"/>
      <c r="D317" s="51"/>
      <c r="E317" s="49" t="s">
        <v>16</v>
      </c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1"/>
      <c r="AS317" s="49" t="s">
        <v>21</v>
      </c>
      <c r="AT317" s="50"/>
      <c r="AU317" s="50"/>
      <c r="AV317" s="50"/>
      <c r="AW317" s="50"/>
      <c r="AX317" s="50"/>
      <c r="AY317" s="50"/>
      <c r="AZ317" s="50"/>
      <c r="BA317" s="50"/>
      <c r="BB317" s="51"/>
      <c r="BC317" s="49" t="s">
        <v>112</v>
      </c>
      <c r="BD317" s="50"/>
      <c r="BE317" s="50"/>
      <c r="BF317" s="50"/>
      <c r="BG317" s="50"/>
      <c r="BH317" s="50"/>
      <c r="BI317" s="50"/>
      <c r="BJ317" s="50"/>
      <c r="BK317" s="50"/>
      <c r="BL317" s="50"/>
      <c r="BM317" s="51"/>
      <c r="BN317" s="49" t="s">
        <v>25</v>
      </c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1"/>
    </row>
    <row r="318" spans="1:80" hidden="1" x14ac:dyDescent="0.2">
      <c r="A318" s="43" t="s">
        <v>5</v>
      </c>
      <c r="B318" s="44"/>
      <c r="C318" s="44"/>
      <c r="D318" s="45"/>
      <c r="E318" s="43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5"/>
      <c r="AS318" s="43"/>
      <c r="AT318" s="44"/>
      <c r="AU318" s="44"/>
      <c r="AV318" s="44"/>
      <c r="AW318" s="44"/>
      <c r="AX318" s="44"/>
      <c r="AY318" s="44"/>
      <c r="AZ318" s="44"/>
      <c r="BA318" s="44"/>
      <c r="BB318" s="45"/>
      <c r="BC318" s="43" t="s">
        <v>113</v>
      </c>
      <c r="BD318" s="44"/>
      <c r="BE318" s="44"/>
      <c r="BF318" s="44"/>
      <c r="BG318" s="44"/>
      <c r="BH318" s="44"/>
      <c r="BI318" s="44"/>
      <c r="BJ318" s="44"/>
      <c r="BK318" s="44"/>
      <c r="BL318" s="44"/>
      <c r="BM318" s="45"/>
      <c r="BN318" s="43" t="s">
        <v>77</v>
      </c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5"/>
    </row>
    <row r="319" spans="1:80" hidden="1" x14ac:dyDescent="0.2">
      <c r="A319" s="43"/>
      <c r="B319" s="44"/>
      <c r="C319" s="44"/>
      <c r="D319" s="45"/>
      <c r="E319" s="43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5"/>
      <c r="AS319" s="43"/>
      <c r="AT319" s="44"/>
      <c r="AU319" s="44"/>
      <c r="AV319" s="44"/>
      <c r="AW319" s="44"/>
      <c r="AX319" s="44"/>
      <c r="AY319" s="44"/>
      <c r="AZ319" s="44"/>
      <c r="BA319" s="44"/>
      <c r="BB319" s="45"/>
      <c r="BC319" s="43" t="s">
        <v>20</v>
      </c>
      <c r="BD319" s="44"/>
      <c r="BE319" s="44"/>
      <c r="BF319" s="44"/>
      <c r="BG319" s="44"/>
      <c r="BH319" s="44"/>
      <c r="BI319" s="44"/>
      <c r="BJ319" s="44"/>
      <c r="BK319" s="44"/>
      <c r="BL319" s="44"/>
      <c r="BM319" s="45"/>
      <c r="BN319" s="43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5"/>
    </row>
    <row r="320" spans="1:80" hidden="1" x14ac:dyDescent="0.2">
      <c r="A320" s="40">
        <v>1</v>
      </c>
      <c r="B320" s="41"/>
      <c r="C320" s="41"/>
      <c r="D320" s="42"/>
      <c r="E320" s="40">
        <v>2</v>
      </c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2"/>
      <c r="AS320" s="40">
        <v>3</v>
      </c>
      <c r="AT320" s="41"/>
      <c r="AU320" s="41"/>
      <c r="AV320" s="41"/>
      <c r="AW320" s="41"/>
      <c r="AX320" s="41"/>
      <c r="AY320" s="41"/>
      <c r="AZ320" s="41"/>
      <c r="BA320" s="41"/>
      <c r="BB320" s="42"/>
      <c r="BC320" s="40">
        <v>4</v>
      </c>
      <c r="BD320" s="41"/>
      <c r="BE320" s="41"/>
      <c r="BF320" s="41"/>
      <c r="BG320" s="41"/>
      <c r="BH320" s="41"/>
      <c r="BI320" s="41"/>
      <c r="BJ320" s="41"/>
      <c r="BK320" s="41"/>
      <c r="BL320" s="41"/>
      <c r="BM320" s="42"/>
      <c r="BN320" s="40">
        <v>5</v>
      </c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2"/>
    </row>
    <row r="321" spans="1:80" hidden="1" x14ac:dyDescent="0.2">
      <c r="A321" s="40"/>
      <c r="B321" s="41"/>
      <c r="C321" s="41"/>
      <c r="D321" s="42"/>
      <c r="E321" s="64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6"/>
      <c r="AS321" s="40"/>
      <c r="AT321" s="41"/>
      <c r="AU321" s="41"/>
      <c r="AV321" s="41"/>
      <c r="AW321" s="41"/>
      <c r="AX321" s="41"/>
      <c r="AY321" s="41"/>
      <c r="AZ321" s="41"/>
      <c r="BA321" s="41"/>
      <c r="BB321" s="42"/>
      <c r="BC321" s="40"/>
      <c r="BD321" s="41"/>
      <c r="BE321" s="41"/>
      <c r="BF321" s="41"/>
      <c r="BG321" s="41"/>
      <c r="BH321" s="41"/>
      <c r="BI321" s="41"/>
      <c r="BJ321" s="41"/>
      <c r="BK321" s="41"/>
      <c r="BL321" s="41"/>
      <c r="BM321" s="42"/>
      <c r="BN321" s="67">
        <f>AS321*BC321</f>
        <v>0</v>
      </c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9"/>
    </row>
    <row r="322" spans="1:80" hidden="1" x14ac:dyDescent="0.2">
      <c r="A322" s="34"/>
      <c r="B322" s="35"/>
      <c r="C322" s="35"/>
      <c r="D322" s="36"/>
      <c r="E322" s="61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3"/>
      <c r="AS322" s="28"/>
      <c r="AT322" s="29"/>
      <c r="AU322" s="29"/>
      <c r="AV322" s="29"/>
      <c r="AW322" s="29"/>
      <c r="AX322" s="29"/>
      <c r="AY322" s="29"/>
      <c r="AZ322" s="29"/>
      <c r="BA322" s="29"/>
      <c r="BB322" s="30"/>
      <c r="BC322" s="37"/>
      <c r="BD322" s="38"/>
      <c r="BE322" s="38"/>
      <c r="BF322" s="38"/>
      <c r="BG322" s="38"/>
      <c r="BH322" s="38"/>
      <c r="BI322" s="38"/>
      <c r="BJ322" s="38"/>
      <c r="BK322" s="38"/>
      <c r="BL322" s="38"/>
      <c r="BM322" s="39"/>
      <c r="BN322" s="28">
        <f>AS322*BC322</f>
        <v>0</v>
      </c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30"/>
    </row>
    <row r="323" spans="1:80" hidden="1" x14ac:dyDescent="0.2">
      <c r="A323" s="34"/>
      <c r="B323" s="35"/>
      <c r="C323" s="35"/>
      <c r="D323" s="36"/>
      <c r="E323" s="61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3"/>
      <c r="AS323" s="28"/>
      <c r="AT323" s="29"/>
      <c r="AU323" s="29"/>
      <c r="AV323" s="29"/>
      <c r="AW323" s="29"/>
      <c r="AX323" s="29"/>
      <c r="AY323" s="29"/>
      <c r="AZ323" s="29"/>
      <c r="BA323" s="29"/>
      <c r="BB323" s="30"/>
      <c r="BC323" s="37"/>
      <c r="BD323" s="38"/>
      <c r="BE323" s="38"/>
      <c r="BF323" s="38"/>
      <c r="BG323" s="38"/>
      <c r="BH323" s="38"/>
      <c r="BI323" s="38"/>
      <c r="BJ323" s="38"/>
      <c r="BK323" s="38"/>
      <c r="BL323" s="38"/>
      <c r="BM323" s="39"/>
      <c r="BN323" s="28">
        <f>AS323*BC323</f>
        <v>0</v>
      </c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30"/>
    </row>
    <row r="324" spans="1:80" hidden="1" x14ac:dyDescent="0.2">
      <c r="A324" s="52"/>
      <c r="B324" s="53"/>
      <c r="C324" s="53"/>
      <c r="D324" s="54"/>
      <c r="E324" s="55" t="s">
        <v>13</v>
      </c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7"/>
      <c r="AS324" s="46" t="s">
        <v>14</v>
      </c>
      <c r="AT324" s="47"/>
      <c r="AU324" s="47"/>
      <c r="AV324" s="47"/>
      <c r="AW324" s="47"/>
      <c r="AX324" s="47"/>
      <c r="AY324" s="47"/>
      <c r="AZ324" s="47"/>
      <c r="BA324" s="47"/>
      <c r="BB324" s="48"/>
      <c r="BC324" s="76" t="s">
        <v>14</v>
      </c>
      <c r="BD324" s="77"/>
      <c r="BE324" s="77"/>
      <c r="BF324" s="77"/>
      <c r="BG324" s="77"/>
      <c r="BH324" s="77"/>
      <c r="BI324" s="77"/>
      <c r="BJ324" s="77"/>
      <c r="BK324" s="77"/>
      <c r="BL324" s="77"/>
      <c r="BM324" s="78"/>
      <c r="BN324" s="58">
        <f>SUM(BN321:CB323)</f>
        <v>0</v>
      </c>
      <c r="BO324" s="59"/>
      <c r="BP324" s="59"/>
      <c r="BQ324" s="59"/>
      <c r="BR324" s="59"/>
      <c r="BS324" s="59"/>
      <c r="BT324" s="59"/>
      <c r="BU324" s="59"/>
      <c r="BV324" s="59"/>
      <c r="BW324" s="59"/>
      <c r="BX324" s="59"/>
      <c r="BY324" s="59"/>
      <c r="BZ324" s="59"/>
      <c r="CA324" s="59"/>
      <c r="CB324" s="60"/>
    </row>
    <row r="326" spans="1:80" ht="15.75" x14ac:dyDescent="0.25">
      <c r="A326" s="85" t="s">
        <v>155</v>
      </c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85"/>
      <c r="CB326" s="85"/>
    </row>
    <row r="327" spans="1:80" ht="15.75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79" t="s">
        <v>149</v>
      </c>
      <c r="AT327" s="79"/>
      <c r="AU327" s="79"/>
      <c r="AV327" s="79"/>
      <c r="AW327" s="79"/>
      <c r="AX327" s="79"/>
      <c r="AY327" s="79"/>
      <c r="AZ327" s="79"/>
      <c r="BA327" s="79"/>
      <c r="BB327" s="79"/>
      <c r="BC327" s="80" t="s">
        <v>285</v>
      </c>
      <c r="BD327" s="80"/>
      <c r="BE327" s="80"/>
      <c r="BF327" s="80"/>
      <c r="BG327" s="80"/>
      <c r="BH327" s="80"/>
      <c r="BI327" s="80"/>
      <c r="BJ327" s="80"/>
      <c r="BK327" s="80"/>
      <c r="BL327" s="80"/>
      <c r="BM327" s="80"/>
      <c r="BN327" s="80"/>
      <c r="BO327" s="80"/>
      <c r="BP327" s="80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</row>
    <row r="328" spans="1:80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</row>
    <row r="329" spans="1:80" x14ac:dyDescent="0.2">
      <c r="A329" s="49" t="s">
        <v>4</v>
      </c>
      <c r="B329" s="50"/>
      <c r="C329" s="50"/>
      <c r="D329" s="51"/>
      <c r="E329" s="49" t="s">
        <v>16</v>
      </c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1"/>
      <c r="AS329" s="49" t="s">
        <v>21</v>
      </c>
      <c r="AT329" s="50"/>
      <c r="AU329" s="50"/>
      <c r="AV329" s="50"/>
      <c r="AW329" s="50"/>
      <c r="AX329" s="50"/>
      <c r="AY329" s="50"/>
      <c r="AZ329" s="50"/>
      <c r="BA329" s="50"/>
      <c r="BB329" s="51"/>
      <c r="BC329" s="49" t="s">
        <v>112</v>
      </c>
      <c r="BD329" s="50"/>
      <c r="BE329" s="50"/>
      <c r="BF329" s="50"/>
      <c r="BG329" s="50"/>
      <c r="BH329" s="50"/>
      <c r="BI329" s="50"/>
      <c r="BJ329" s="50"/>
      <c r="BK329" s="50"/>
      <c r="BL329" s="50"/>
      <c r="BM329" s="51"/>
      <c r="BN329" s="49" t="s">
        <v>25</v>
      </c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1"/>
    </row>
    <row r="330" spans="1:80" x14ac:dyDescent="0.2">
      <c r="A330" s="43" t="s">
        <v>5</v>
      </c>
      <c r="B330" s="44"/>
      <c r="C330" s="44"/>
      <c r="D330" s="45"/>
      <c r="E330" s="43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5"/>
      <c r="AS330" s="43"/>
      <c r="AT330" s="44"/>
      <c r="AU330" s="44"/>
      <c r="AV330" s="44"/>
      <c r="AW330" s="44"/>
      <c r="AX330" s="44"/>
      <c r="AY330" s="44"/>
      <c r="AZ330" s="44"/>
      <c r="BA330" s="44"/>
      <c r="BB330" s="45"/>
      <c r="BC330" s="43" t="s">
        <v>113</v>
      </c>
      <c r="BD330" s="44"/>
      <c r="BE330" s="44"/>
      <c r="BF330" s="44"/>
      <c r="BG330" s="44"/>
      <c r="BH330" s="44"/>
      <c r="BI330" s="44"/>
      <c r="BJ330" s="44"/>
      <c r="BK330" s="44"/>
      <c r="BL330" s="44"/>
      <c r="BM330" s="45"/>
      <c r="BN330" s="43" t="s">
        <v>77</v>
      </c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5"/>
    </row>
    <row r="331" spans="1:80" x14ac:dyDescent="0.2">
      <c r="A331" s="43"/>
      <c r="B331" s="44"/>
      <c r="C331" s="44"/>
      <c r="D331" s="45"/>
      <c r="E331" s="43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5"/>
      <c r="AS331" s="43"/>
      <c r="AT331" s="44"/>
      <c r="AU331" s="44"/>
      <c r="AV331" s="44"/>
      <c r="AW331" s="44"/>
      <c r="AX331" s="44"/>
      <c r="AY331" s="44"/>
      <c r="AZ331" s="44"/>
      <c r="BA331" s="44"/>
      <c r="BB331" s="45"/>
      <c r="BC331" s="43" t="s">
        <v>20</v>
      </c>
      <c r="BD331" s="44"/>
      <c r="BE331" s="44"/>
      <c r="BF331" s="44"/>
      <c r="BG331" s="44"/>
      <c r="BH331" s="44"/>
      <c r="BI331" s="44"/>
      <c r="BJ331" s="44"/>
      <c r="BK331" s="44"/>
      <c r="BL331" s="44"/>
      <c r="BM331" s="45"/>
      <c r="BN331" s="43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5"/>
    </row>
    <row r="332" spans="1:80" x14ac:dyDescent="0.2">
      <c r="A332" s="40">
        <v>1</v>
      </c>
      <c r="B332" s="41"/>
      <c r="C332" s="41"/>
      <c r="D332" s="42"/>
      <c r="E332" s="40">
        <v>2</v>
      </c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2"/>
      <c r="AS332" s="40">
        <v>3</v>
      </c>
      <c r="AT332" s="41"/>
      <c r="AU332" s="41"/>
      <c r="AV332" s="41"/>
      <c r="AW332" s="41"/>
      <c r="AX332" s="41"/>
      <c r="AY332" s="41"/>
      <c r="AZ332" s="41"/>
      <c r="BA332" s="41"/>
      <c r="BB332" s="42"/>
      <c r="BC332" s="40">
        <v>4</v>
      </c>
      <c r="BD332" s="41"/>
      <c r="BE332" s="41"/>
      <c r="BF332" s="41"/>
      <c r="BG332" s="41"/>
      <c r="BH332" s="41"/>
      <c r="BI332" s="41"/>
      <c r="BJ332" s="41"/>
      <c r="BK332" s="41"/>
      <c r="BL332" s="41"/>
      <c r="BM332" s="42"/>
      <c r="BN332" s="40">
        <v>5</v>
      </c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2"/>
    </row>
    <row r="333" spans="1:80" x14ac:dyDescent="0.2">
      <c r="A333" s="34">
        <v>1</v>
      </c>
      <c r="B333" s="35"/>
      <c r="C333" s="35"/>
      <c r="D333" s="36"/>
      <c r="E333" s="34" t="s">
        <v>277</v>
      </c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6"/>
      <c r="AS333" s="28">
        <v>10</v>
      </c>
      <c r="AT333" s="29"/>
      <c r="AU333" s="29"/>
      <c r="AV333" s="29"/>
      <c r="AW333" s="29"/>
      <c r="AX333" s="29"/>
      <c r="AY333" s="29"/>
      <c r="AZ333" s="29"/>
      <c r="BA333" s="29"/>
      <c r="BB333" s="30"/>
      <c r="BC333" s="37">
        <v>300</v>
      </c>
      <c r="BD333" s="38"/>
      <c r="BE333" s="38"/>
      <c r="BF333" s="38"/>
      <c r="BG333" s="38"/>
      <c r="BH333" s="38"/>
      <c r="BI333" s="38"/>
      <c r="BJ333" s="38"/>
      <c r="BK333" s="38"/>
      <c r="BL333" s="38"/>
      <c r="BM333" s="39"/>
      <c r="BN333" s="28">
        <f>AS333*BC333</f>
        <v>3000</v>
      </c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30"/>
    </row>
    <row r="334" spans="1:80" hidden="1" x14ac:dyDescent="0.2">
      <c r="A334" s="34"/>
      <c r="B334" s="35"/>
      <c r="C334" s="35"/>
      <c r="D334" s="36"/>
      <c r="E334" s="34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6"/>
      <c r="AS334" s="28"/>
      <c r="AT334" s="29"/>
      <c r="AU334" s="29"/>
      <c r="AV334" s="29"/>
      <c r="AW334" s="29"/>
      <c r="AX334" s="29"/>
      <c r="AY334" s="29"/>
      <c r="AZ334" s="29"/>
      <c r="BA334" s="29"/>
      <c r="BB334" s="30"/>
      <c r="BC334" s="37"/>
      <c r="BD334" s="38"/>
      <c r="BE334" s="38"/>
      <c r="BF334" s="38"/>
      <c r="BG334" s="38"/>
      <c r="BH334" s="38"/>
      <c r="BI334" s="38"/>
      <c r="BJ334" s="38"/>
      <c r="BK334" s="38"/>
      <c r="BL334" s="38"/>
      <c r="BM334" s="39"/>
      <c r="BN334" s="28">
        <f t="shared" ref="BN334:BN340" si="3">AS334*BC334</f>
        <v>0</v>
      </c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30"/>
    </row>
    <row r="335" spans="1:80" hidden="1" x14ac:dyDescent="0.2">
      <c r="A335" s="34"/>
      <c r="B335" s="35"/>
      <c r="C335" s="35"/>
      <c r="D335" s="36"/>
      <c r="E335" s="34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6"/>
      <c r="AS335" s="28"/>
      <c r="AT335" s="29"/>
      <c r="AU335" s="29"/>
      <c r="AV335" s="29"/>
      <c r="AW335" s="29"/>
      <c r="AX335" s="29"/>
      <c r="AY335" s="29"/>
      <c r="AZ335" s="29"/>
      <c r="BA335" s="29"/>
      <c r="BB335" s="30"/>
      <c r="BC335" s="37"/>
      <c r="BD335" s="38"/>
      <c r="BE335" s="38"/>
      <c r="BF335" s="38"/>
      <c r="BG335" s="38"/>
      <c r="BH335" s="38"/>
      <c r="BI335" s="38"/>
      <c r="BJ335" s="38"/>
      <c r="BK335" s="38"/>
      <c r="BL335" s="38"/>
      <c r="BM335" s="39"/>
      <c r="BN335" s="28">
        <f t="shared" si="3"/>
        <v>0</v>
      </c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30"/>
    </row>
    <row r="336" spans="1:80" hidden="1" x14ac:dyDescent="0.2">
      <c r="A336" s="34"/>
      <c r="B336" s="35"/>
      <c r="C336" s="35"/>
      <c r="D336" s="36"/>
      <c r="E336" s="34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6"/>
      <c r="AS336" s="28"/>
      <c r="AT336" s="29"/>
      <c r="AU336" s="29"/>
      <c r="AV336" s="29"/>
      <c r="AW336" s="29"/>
      <c r="AX336" s="29"/>
      <c r="AY336" s="29"/>
      <c r="AZ336" s="29"/>
      <c r="BA336" s="29"/>
      <c r="BB336" s="30"/>
      <c r="BC336" s="37"/>
      <c r="BD336" s="38"/>
      <c r="BE336" s="38"/>
      <c r="BF336" s="38"/>
      <c r="BG336" s="38"/>
      <c r="BH336" s="38"/>
      <c r="BI336" s="38"/>
      <c r="BJ336" s="38"/>
      <c r="BK336" s="38"/>
      <c r="BL336" s="38"/>
      <c r="BM336" s="39"/>
      <c r="BN336" s="28">
        <f t="shared" si="3"/>
        <v>0</v>
      </c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30"/>
    </row>
    <row r="337" spans="1:80" hidden="1" x14ac:dyDescent="0.2">
      <c r="A337" s="34"/>
      <c r="B337" s="35"/>
      <c r="C337" s="35"/>
      <c r="D337" s="36"/>
      <c r="E337" s="34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6"/>
      <c r="AS337" s="28"/>
      <c r="AT337" s="29"/>
      <c r="AU337" s="29"/>
      <c r="AV337" s="29"/>
      <c r="AW337" s="29"/>
      <c r="AX337" s="29"/>
      <c r="AY337" s="29"/>
      <c r="AZ337" s="29"/>
      <c r="BA337" s="29"/>
      <c r="BB337" s="30"/>
      <c r="BC337" s="37"/>
      <c r="BD337" s="38"/>
      <c r="BE337" s="38"/>
      <c r="BF337" s="38"/>
      <c r="BG337" s="38"/>
      <c r="BH337" s="38"/>
      <c r="BI337" s="38"/>
      <c r="BJ337" s="38"/>
      <c r="BK337" s="38"/>
      <c r="BL337" s="38"/>
      <c r="BM337" s="39"/>
      <c r="BN337" s="28">
        <f t="shared" si="3"/>
        <v>0</v>
      </c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30"/>
    </row>
    <row r="338" spans="1:80" hidden="1" x14ac:dyDescent="0.2">
      <c r="A338" s="34"/>
      <c r="B338" s="35"/>
      <c r="C338" s="35"/>
      <c r="D338" s="36"/>
      <c r="E338" s="34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6"/>
      <c r="AS338" s="28"/>
      <c r="AT338" s="29"/>
      <c r="AU338" s="29"/>
      <c r="AV338" s="29"/>
      <c r="AW338" s="29"/>
      <c r="AX338" s="29"/>
      <c r="AY338" s="29"/>
      <c r="AZ338" s="29"/>
      <c r="BA338" s="29"/>
      <c r="BB338" s="30"/>
      <c r="BC338" s="37"/>
      <c r="BD338" s="38"/>
      <c r="BE338" s="38"/>
      <c r="BF338" s="38"/>
      <c r="BG338" s="38"/>
      <c r="BH338" s="38"/>
      <c r="BI338" s="38"/>
      <c r="BJ338" s="38"/>
      <c r="BK338" s="38"/>
      <c r="BL338" s="38"/>
      <c r="BM338" s="39"/>
      <c r="BN338" s="28">
        <f t="shared" si="3"/>
        <v>0</v>
      </c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30"/>
    </row>
    <row r="339" spans="1:80" hidden="1" x14ac:dyDescent="0.2">
      <c r="A339" s="34"/>
      <c r="B339" s="35"/>
      <c r="C339" s="35"/>
      <c r="D339" s="36"/>
      <c r="E339" s="73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5"/>
      <c r="AS339" s="37"/>
      <c r="AT339" s="38"/>
      <c r="AU339" s="38"/>
      <c r="AV339" s="38"/>
      <c r="AW339" s="38"/>
      <c r="AX339" s="38"/>
      <c r="AY339" s="38"/>
      <c r="AZ339" s="38"/>
      <c r="BA339" s="38"/>
      <c r="BB339" s="39"/>
      <c r="BC339" s="37"/>
      <c r="BD339" s="38"/>
      <c r="BE339" s="38"/>
      <c r="BF339" s="38"/>
      <c r="BG339" s="38"/>
      <c r="BH339" s="38"/>
      <c r="BI339" s="38"/>
      <c r="BJ339" s="38"/>
      <c r="BK339" s="38"/>
      <c r="BL339" s="38"/>
      <c r="BM339" s="39"/>
      <c r="BN339" s="28">
        <f t="shared" si="3"/>
        <v>0</v>
      </c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30"/>
    </row>
    <row r="340" spans="1:80" hidden="1" x14ac:dyDescent="0.2">
      <c r="A340" s="34"/>
      <c r="B340" s="35"/>
      <c r="C340" s="35"/>
      <c r="D340" s="36"/>
      <c r="E340" s="73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5"/>
      <c r="AS340" s="37"/>
      <c r="AT340" s="38"/>
      <c r="AU340" s="38"/>
      <c r="AV340" s="38"/>
      <c r="AW340" s="38"/>
      <c r="AX340" s="38"/>
      <c r="AY340" s="38"/>
      <c r="AZ340" s="38"/>
      <c r="BA340" s="38"/>
      <c r="BB340" s="39"/>
      <c r="BC340" s="37"/>
      <c r="BD340" s="38"/>
      <c r="BE340" s="38"/>
      <c r="BF340" s="38"/>
      <c r="BG340" s="38"/>
      <c r="BH340" s="38"/>
      <c r="BI340" s="38"/>
      <c r="BJ340" s="38"/>
      <c r="BK340" s="38"/>
      <c r="BL340" s="38"/>
      <c r="BM340" s="39"/>
      <c r="BN340" s="28">
        <f t="shared" si="3"/>
        <v>0</v>
      </c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30"/>
    </row>
    <row r="341" spans="1:80" hidden="1" x14ac:dyDescent="0.2">
      <c r="A341" s="73"/>
      <c r="B341" s="74"/>
      <c r="C341" s="74"/>
      <c r="D341" s="75"/>
      <c r="E341" s="73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5"/>
      <c r="AS341" s="37"/>
      <c r="AT341" s="38"/>
      <c r="AU341" s="38"/>
      <c r="AV341" s="38"/>
      <c r="AW341" s="38"/>
      <c r="AX341" s="38"/>
      <c r="AY341" s="38"/>
      <c r="AZ341" s="38"/>
      <c r="BA341" s="38"/>
      <c r="BB341" s="39"/>
      <c r="BC341" s="37"/>
      <c r="BD341" s="38"/>
      <c r="BE341" s="38"/>
      <c r="BF341" s="38"/>
      <c r="BG341" s="38"/>
      <c r="BH341" s="38"/>
      <c r="BI341" s="38"/>
      <c r="BJ341" s="38"/>
      <c r="BK341" s="38"/>
      <c r="BL341" s="38"/>
      <c r="BM341" s="39"/>
      <c r="BN341" s="28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30"/>
    </row>
    <row r="342" spans="1:80" x14ac:dyDescent="0.2">
      <c r="A342" s="52"/>
      <c r="B342" s="53"/>
      <c r="C342" s="53"/>
      <c r="D342" s="54"/>
      <c r="E342" s="55" t="s">
        <v>13</v>
      </c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7"/>
      <c r="AS342" s="46" t="s">
        <v>14</v>
      </c>
      <c r="AT342" s="47"/>
      <c r="AU342" s="47"/>
      <c r="AV342" s="47"/>
      <c r="AW342" s="47"/>
      <c r="AX342" s="47"/>
      <c r="AY342" s="47"/>
      <c r="AZ342" s="47"/>
      <c r="BA342" s="47"/>
      <c r="BB342" s="48"/>
      <c r="BC342" s="76" t="s">
        <v>14</v>
      </c>
      <c r="BD342" s="77"/>
      <c r="BE342" s="77"/>
      <c r="BF342" s="77"/>
      <c r="BG342" s="77"/>
      <c r="BH342" s="77"/>
      <c r="BI342" s="77"/>
      <c r="BJ342" s="77"/>
      <c r="BK342" s="77"/>
      <c r="BL342" s="77"/>
      <c r="BM342" s="78"/>
      <c r="BN342" s="58">
        <f>SUM(BN333:CB341)</f>
        <v>3000</v>
      </c>
      <c r="BO342" s="59"/>
      <c r="BP342" s="59"/>
      <c r="BQ342" s="59"/>
      <c r="BR342" s="59"/>
      <c r="BS342" s="59"/>
      <c r="BT342" s="59"/>
      <c r="BU342" s="59"/>
      <c r="BV342" s="59"/>
      <c r="BW342" s="59"/>
      <c r="BX342" s="59"/>
      <c r="BY342" s="59"/>
      <c r="BZ342" s="59"/>
      <c r="CA342" s="59"/>
      <c r="CB342" s="60"/>
    </row>
    <row r="344" spans="1:80" ht="15.75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79" t="s">
        <v>149</v>
      </c>
      <c r="AT344" s="79"/>
      <c r="AU344" s="79"/>
      <c r="AV344" s="79"/>
      <c r="AW344" s="79"/>
      <c r="AX344" s="79"/>
      <c r="AY344" s="79"/>
      <c r="AZ344" s="79"/>
      <c r="BA344" s="79"/>
      <c r="BB344" s="79"/>
      <c r="BC344" s="80" t="s">
        <v>286</v>
      </c>
      <c r="BD344" s="80"/>
      <c r="BE344" s="80"/>
      <c r="BF344" s="80"/>
      <c r="BG344" s="80"/>
      <c r="BH344" s="80"/>
      <c r="BI344" s="80"/>
      <c r="BJ344" s="80"/>
      <c r="BK344" s="80"/>
      <c r="BL344" s="80"/>
      <c r="BM344" s="80"/>
      <c r="BN344" s="80"/>
      <c r="BO344" s="80"/>
      <c r="BP344" s="80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</row>
    <row r="345" spans="1:80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</row>
    <row r="346" spans="1:80" x14ac:dyDescent="0.2">
      <c r="A346" s="49" t="s">
        <v>4</v>
      </c>
      <c r="B346" s="50"/>
      <c r="C346" s="50"/>
      <c r="D346" s="51"/>
      <c r="E346" s="49" t="s">
        <v>16</v>
      </c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1"/>
      <c r="AS346" s="49" t="s">
        <v>21</v>
      </c>
      <c r="AT346" s="50"/>
      <c r="AU346" s="50"/>
      <c r="AV346" s="50"/>
      <c r="AW346" s="50"/>
      <c r="AX346" s="50"/>
      <c r="AY346" s="50"/>
      <c r="AZ346" s="50"/>
      <c r="BA346" s="50"/>
      <c r="BB346" s="51"/>
      <c r="BC346" s="49" t="s">
        <v>112</v>
      </c>
      <c r="BD346" s="50"/>
      <c r="BE346" s="50"/>
      <c r="BF346" s="50"/>
      <c r="BG346" s="50"/>
      <c r="BH346" s="50"/>
      <c r="BI346" s="50"/>
      <c r="BJ346" s="50"/>
      <c r="BK346" s="50"/>
      <c r="BL346" s="50"/>
      <c r="BM346" s="51"/>
      <c r="BN346" s="49" t="s">
        <v>25</v>
      </c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1"/>
    </row>
    <row r="347" spans="1:80" x14ac:dyDescent="0.2">
      <c r="A347" s="43" t="s">
        <v>5</v>
      </c>
      <c r="B347" s="44"/>
      <c r="C347" s="44"/>
      <c r="D347" s="45"/>
      <c r="E347" s="43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5"/>
      <c r="AS347" s="43"/>
      <c r="AT347" s="44"/>
      <c r="AU347" s="44"/>
      <c r="AV347" s="44"/>
      <c r="AW347" s="44"/>
      <c r="AX347" s="44"/>
      <c r="AY347" s="44"/>
      <c r="AZ347" s="44"/>
      <c r="BA347" s="44"/>
      <c r="BB347" s="45"/>
      <c r="BC347" s="43" t="s">
        <v>113</v>
      </c>
      <c r="BD347" s="44"/>
      <c r="BE347" s="44"/>
      <c r="BF347" s="44"/>
      <c r="BG347" s="44"/>
      <c r="BH347" s="44"/>
      <c r="BI347" s="44"/>
      <c r="BJ347" s="44"/>
      <c r="BK347" s="44"/>
      <c r="BL347" s="44"/>
      <c r="BM347" s="45"/>
      <c r="BN347" s="43" t="s">
        <v>77</v>
      </c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5"/>
    </row>
    <row r="348" spans="1:80" x14ac:dyDescent="0.2">
      <c r="A348" s="43"/>
      <c r="B348" s="44"/>
      <c r="C348" s="44"/>
      <c r="D348" s="45"/>
      <c r="E348" s="43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5"/>
      <c r="AS348" s="43"/>
      <c r="AT348" s="44"/>
      <c r="AU348" s="44"/>
      <c r="AV348" s="44"/>
      <c r="AW348" s="44"/>
      <c r="AX348" s="44"/>
      <c r="AY348" s="44"/>
      <c r="AZ348" s="44"/>
      <c r="BA348" s="44"/>
      <c r="BB348" s="45"/>
      <c r="BC348" s="43" t="s">
        <v>20</v>
      </c>
      <c r="BD348" s="44"/>
      <c r="BE348" s="44"/>
      <c r="BF348" s="44"/>
      <c r="BG348" s="44"/>
      <c r="BH348" s="44"/>
      <c r="BI348" s="44"/>
      <c r="BJ348" s="44"/>
      <c r="BK348" s="44"/>
      <c r="BL348" s="44"/>
      <c r="BM348" s="45"/>
      <c r="BN348" s="43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5"/>
    </row>
    <row r="349" spans="1:80" x14ac:dyDescent="0.2">
      <c r="A349" s="40">
        <v>1</v>
      </c>
      <c r="B349" s="41"/>
      <c r="C349" s="41"/>
      <c r="D349" s="42"/>
      <c r="E349" s="40">
        <v>2</v>
      </c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2"/>
      <c r="AS349" s="40">
        <v>3</v>
      </c>
      <c r="AT349" s="41"/>
      <c r="AU349" s="41"/>
      <c r="AV349" s="41"/>
      <c r="AW349" s="41"/>
      <c r="AX349" s="41"/>
      <c r="AY349" s="41"/>
      <c r="AZ349" s="41"/>
      <c r="BA349" s="41"/>
      <c r="BB349" s="42"/>
      <c r="BC349" s="40">
        <v>4</v>
      </c>
      <c r="BD349" s="41"/>
      <c r="BE349" s="41"/>
      <c r="BF349" s="41"/>
      <c r="BG349" s="41"/>
      <c r="BH349" s="41"/>
      <c r="BI349" s="41"/>
      <c r="BJ349" s="41"/>
      <c r="BK349" s="41"/>
      <c r="BL349" s="41"/>
      <c r="BM349" s="42"/>
      <c r="BN349" s="40">
        <v>5</v>
      </c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2"/>
    </row>
    <row r="350" spans="1:80" x14ac:dyDescent="0.2">
      <c r="A350" s="34">
        <v>1</v>
      </c>
      <c r="B350" s="35"/>
      <c r="C350" s="35"/>
      <c r="D350" s="36"/>
      <c r="E350" s="34" t="s">
        <v>278</v>
      </c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6"/>
      <c r="AS350" s="28">
        <v>11259.666660000001</v>
      </c>
      <c r="AT350" s="29"/>
      <c r="AU350" s="29"/>
      <c r="AV350" s="29"/>
      <c r="AW350" s="29"/>
      <c r="AX350" s="29"/>
      <c r="AY350" s="29"/>
      <c r="AZ350" s="29"/>
      <c r="BA350" s="29"/>
      <c r="BB350" s="30"/>
      <c r="BC350" s="37">
        <v>600</v>
      </c>
      <c r="BD350" s="38"/>
      <c r="BE350" s="38"/>
      <c r="BF350" s="38"/>
      <c r="BG350" s="38"/>
      <c r="BH350" s="38"/>
      <c r="BI350" s="38"/>
      <c r="BJ350" s="38"/>
      <c r="BK350" s="38"/>
      <c r="BL350" s="38"/>
      <c r="BM350" s="39"/>
      <c r="BN350" s="28">
        <f>AS350*BC350</f>
        <v>6755799.9960000003</v>
      </c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30"/>
    </row>
    <row r="351" spans="1:80" hidden="1" x14ac:dyDescent="0.2">
      <c r="A351" s="34">
        <v>3</v>
      </c>
      <c r="B351" s="35"/>
      <c r="C351" s="35"/>
      <c r="D351" s="36"/>
      <c r="E351" s="34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6"/>
      <c r="AS351" s="28"/>
      <c r="AT351" s="29"/>
      <c r="AU351" s="29"/>
      <c r="AV351" s="29"/>
      <c r="AW351" s="29"/>
      <c r="AX351" s="29"/>
      <c r="AY351" s="29"/>
      <c r="AZ351" s="29"/>
      <c r="BA351" s="29"/>
      <c r="BB351" s="30"/>
      <c r="BC351" s="37"/>
      <c r="BD351" s="38"/>
      <c r="BE351" s="38"/>
      <c r="BF351" s="38"/>
      <c r="BG351" s="38"/>
      <c r="BH351" s="38"/>
      <c r="BI351" s="38"/>
      <c r="BJ351" s="38"/>
      <c r="BK351" s="38"/>
      <c r="BL351" s="38"/>
      <c r="BM351" s="39"/>
      <c r="BN351" s="28">
        <f t="shared" ref="BN351:BN357" si="4">AS351*BC351</f>
        <v>0</v>
      </c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30"/>
    </row>
    <row r="352" spans="1:80" hidden="1" x14ac:dyDescent="0.2">
      <c r="A352" s="34">
        <v>4</v>
      </c>
      <c r="B352" s="35"/>
      <c r="C352" s="35"/>
      <c r="D352" s="36"/>
      <c r="E352" s="34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6"/>
      <c r="AS352" s="28"/>
      <c r="AT352" s="29"/>
      <c r="AU352" s="29"/>
      <c r="AV352" s="29"/>
      <c r="AW352" s="29"/>
      <c r="AX352" s="29"/>
      <c r="AY352" s="29"/>
      <c r="AZ352" s="29"/>
      <c r="BA352" s="29"/>
      <c r="BB352" s="30"/>
      <c r="BC352" s="37"/>
      <c r="BD352" s="38"/>
      <c r="BE352" s="38"/>
      <c r="BF352" s="38"/>
      <c r="BG352" s="38"/>
      <c r="BH352" s="38"/>
      <c r="BI352" s="38"/>
      <c r="BJ352" s="38"/>
      <c r="BK352" s="38"/>
      <c r="BL352" s="38"/>
      <c r="BM352" s="39"/>
      <c r="BN352" s="28">
        <f t="shared" si="4"/>
        <v>0</v>
      </c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30"/>
    </row>
    <row r="353" spans="1:80" hidden="1" x14ac:dyDescent="0.2">
      <c r="A353" s="34">
        <v>5</v>
      </c>
      <c r="B353" s="35"/>
      <c r="C353" s="35"/>
      <c r="D353" s="36"/>
      <c r="E353" s="34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6"/>
      <c r="AS353" s="28"/>
      <c r="AT353" s="29"/>
      <c r="AU353" s="29"/>
      <c r="AV353" s="29"/>
      <c r="AW353" s="29"/>
      <c r="AX353" s="29"/>
      <c r="AY353" s="29"/>
      <c r="AZ353" s="29"/>
      <c r="BA353" s="29"/>
      <c r="BB353" s="30"/>
      <c r="BC353" s="37"/>
      <c r="BD353" s="38"/>
      <c r="BE353" s="38"/>
      <c r="BF353" s="38"/>
      <c r="BG353" s="38"/>
      <c r="BH353" s="38"/>
      <c r="BI353" s="38"/>
      <c r="BJ353" s="38"/>
      <c r="BK353" s="38"/>
      <c r="BL353" s="38"/>
      <c r="BM353" s="39"/>
      <c r="BN353" s="28">
        <f t="shared" si="4"/>
        <v>0</v>
      </c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30"/>
    </row>
    <row r="354" spans="1:80" hidden="1" x14ac:dyDescent="0.2">
      <c r="A354" s="34">
        <v>6</v>
      </c>
      <c r="B354" s="35"/>
      <c r="C354" s="35"/>
      <c r="D354" s="36"/>
      <c r="E354" s="34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6"/>
      <c r="AS354" s="28"/>
      <c r="AT354" s="29"/>
      <c r="AU354" s="29"/>
      <c r="AV354" s="29"/>
      <c r="AW354" s="29"/>
      <c r="AX354" s="29"/>
      <c r="AY354" s="29"/>
      <c r="AZ354" s="29"/>
      <c r="BA354" s="29"/>
      <c r="BB354" s="30"/>
      <c r="BC354" s="37"/>
      <c r="BD354" s="38"/>
      <c r="BE354" s="38"/>
      <c r="BF354" s="38"/>
      <c r="BG354" s="38"/>
      <c r="BH354" s="38"/>
      <c r="BI354" s="38"/>
      <c r="BJ354" s="38"/>
      <c r="BK354" s="38"/>
      <c r="BL354" s="38"/>
      <c r="BM354" s="39"/>
      <c r="BN354" s="28">
        <f t="shared" si="4"/>
        <v>0</v>
      </c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30"/>
    </row>
    <row r="355" spans="1:80" hidden="1" x14ac:dyDescent="0.2">
      <c r="A355" s="34">
        <v>7</v>
      </c>
      <c r="B355" s="35"/>
      <c r="C355" s="35"/>
      <c r="D355" s="36"/>
      <c r="E355" s="73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5"/>
      <c r="AS355" s="37"/>
      <c r="AT355" s="38"/>
      <c r="AU355" s="38"/>
      <c r="AV355" s="38"/>
      <c r="AW355" s="38"/>
      <c r="AX355" s="38"/>
      <c r="AY355" s="38"/>
      <c r="AZ355" s="38"/>
      <c r="BA355" s="38"/>
      <c r="BB355" s="39"/>
      <c r="BC355" s="37"/>
      <c r="BD355" s="38"/>
      <c r="BE355" s="38"/>
      <c r="BF355" s="38"/>
      <c r="BG355" s="38"/>
      <c r="BH355" s="38"/>
      <c r="BI355" s="38"/>
      <c r="BJ355" s="38"/>
      <c r="BK355" s="38"/>
      <c r="BL355" s="38"/>
      <c r="BM355" s="39"/>
      <c r="BN355" s="28">
        <f t="shared" si="4"/>
        <v>0</v>
      </c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30"/>
    </row>
    <row r="356" spans="1:80" hidden="1" x14ac:dyDescent="0.2">
      <c r="A356" s="34">
        <v>8</v>
      </c>
      <c r="B356" s="35"/>
      <c r="C356" s="35"/>
      <c r="D356" s="36"/>
      <c r="E356" s="73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5"/>
      <c r="AS356" s="37"/>
      <c r="AT356" s="38"/>
      <c r="AU356" s="38"/>
      <c r="AV356" s="38"/>
      <c r="AW356" s="38"/>
      <c r="AX356" s="38"/>
      <c r="AY356" s="38"/>
      <c r="AZ356" s="38"/>
      <c r="BA356" s="38"/>
      <c r="BB356" s="39"/>
      <c r="BC356" s="37"/>
      <c r="BD356" s="38"/>
      <c r="BE356" s="38"/>
      <c r="BF356" s="38"/>
      <c r="BG356" s="38"/>
      <c r="BH356" s="38"/>
      <c r="BI356" s="38"/>
      <c r="BJ356" s="38"/>
      <c r="BK356" s="38"/>
      <c r="BL356" s="38"/>
      <c r="BM356" s="39"/>
      <c r="BN356" s="28">
        <f t="shared" si="4"/>
        <v>0</v>
      </c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30"/>
    </row>
    <row r="357" spans="1:80" hidden="1" x14ac:dyDescent="0.2">
      <c r="A357" s="73"/>
      <c r="B357" s="74"/>
      <c r="C357" s="74"/>
      <c r="D357" s="75"/>
      <c r="E357" s="73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5"/>
      <c r="AS357" s="37"/>
      <c r="AT357" s="38"/>
      <c r="AU357" s="38"/>
      <c r="AV357" s="38"/>
      <c r="AW357" s="38"/>
      <c r="AX357" s="38"/>
      <c r="AY357" s="38"/>
      <c r="AZ357" s="38"/>
      <c r="BA357" s="38"/>
      <c r="BB357" s="39"/>
      <c r="BC357" s="37"/>
      <c r="BD357" s="38"/>
      <c r="BE357" s="38"/>
      <c r="BF357" s="38"/>
      <c r="BG357" s="38"/>
      <c r="BH357" s="38"/>
      <c r="BI357" s="38"/>
      <c r="BJ357" s="38"/>
      <c r="BK357" s="38"/>
      <c r="BL357" s="38"/>
      <c r="BM357" s="39"/>
      <c r="BN357" s="28">
        <f t="shared" si="4"/>
        <v>0</v>
      </c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30"/>
    </row>
    <row r="358" spans="1:80" x14ac:dyDescent="0.2">
      <c r="A358" s="52"/>
      <c r="B358" s="53"/>
      <c r="C358" s="53"/>
      <c r="D358" s="54"/>
      <c r="E358" s="55" t="s">
        <v>13</v>
      </c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7"/>
      <c r="AS358" s="46" t="s">
        <v>14</v>
      </c>
      <c r="AT358" s="47"/>
      <c r="AU358" s="47"/>
      <c r="AV358" s="47"/>
      <c r="AW358" s="47"/>
      <c r="AX358" s="47"/>
      <c r="AY358" s="47"/>
      <c r="AZ358" s="47"/>
      <c r="BA358" s="47"/>
      <c r="BB358" s="48"/>
      <c r="BC358" s="76" t="s">
        <v>14</v>
      </c>
      <c r="BD358" s="77"/>
      <c r="BE358" s="77"/>
      <c r="BF358" s="77"/>
      <c r="BG358" s="77"/>
      <c r="BH358" s="77"/>
      <c r="BI358" s="77"/>
      <c r="BJ358" s="77"/>
      <c r="BK358" s="77"/>
      <c r="BL358" s="77"/>
      <c r="BM358" s="78"/>
      <c r="BN358" s="58">
        <f>ROUND(SUM(BN350:CB357),2)</f>
        <v>6755800</v>
      </c>
      <c r="BO358" s="59"/>
      <c r="BP358" s="59"/>
      <c r="BQ358" s="59"/>
      <c r="BR358" s="59"/>
      <c r="BS358" s="59"/>
      <c r="BT358" s="59"/>
      <c r="BU358" s="59"/>
      <c r="BV358" s="59"/>
      <c r="BW358" s="59"/>
      <c r="BX358" s="59"/>
      <c r="BY358" s="59"/>
      <c r="BZ358" s="59"/>
      <c r="CA358" s="59"/>
      <c r="CB358" s="60"/>
    </row>
    <row r="360" spans="1:80" ht="15.75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79" t="s">
        <v>149</v>
      </c>
      <c r="AT360" s="79"/>
      <c r="AU360" s="79"/>
      <c r="AV360" s="79"/>
      <c r="AW360" s="79"/>
      <c r="AX360" s="79"/>
      <c r="AY360" s="79"/>
      <c r="AZ360" s="79"/>
      <c r="BA360" s="79"/>
      <c r="BB360" s="79"/>
      <c r="BC360" s="80" t="s">
        <v>287</v>
      </c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</row>
    <row r="361" spans="1:80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</row>
    <row r="362" spans="1:80" x14ac:dyDescent="0.2">
      <c r="A362" s="49" t="s">
        <v>4</v>
      </c>
      <c r="B362" s="50"/>
      <c r="C362" s="50"/>
      <c r="D362" s="51"/>
      <c r="E362" s="49" t="s">
        <v>16</v>
      </c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1"/>
      <c r="AS362" s="49" t="s">
        <v>21</v>
      </c>
      <c r="AT362" s="50"/>
      <c r="AU362" s="50"/>
      <c r="AV362" s="50"/>
      <c r="AW362" s="50"/>
      <c r="AX362" s="50"/>
      <c r="AY362" s="50"/>
      <c r="AZ362" s="50"/>
      <c r="BA362" s="50"/>
      <c r="BB362" s="51"/>
      <c r="BC362" s="49" t="s">
        <v>112</v>
      </c>
      <c r="BD362" s="50"/>
      <c r="BE362" s="50"/>
      <c r="BF362" s="50"/>
      <c r="BG362" s="50"/>
      <c r="BH362" s="50"/>
      <c r="BI362" s="50"/>
      <c r="BJ362" s="50"/>
      <c r="BK362" s="50"/>
      <c r="BL362" s="50"/>
      <c r="BM362" s="51"/>
      <c r="BN362" s="49" t="s">
        <v>25</v>
      </c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1"/>
    </row>
    <row r="363" spans="1:80" x14ac:dyDescent="0.2">
      <c r="A363" s="43" t="s">
        <v>5</v>
      </c>
      <c r="B363" s="44"/>
      <c r="C363" s="44"/>
      <c r="D363" s="45"/>
      <c r="E363" s="43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5"/>
      <c r="AS363" s="43"/>
      <c r="AT363" s="44"/>
      <c r="AU363" s="44"/>
      <c r="AV363" s="44"/>
      <c r="AW363" s="44"/>
      <c r="AX363" s="44"/>
      <c r="AY363" s="44"/>
      <c r="AZ363" s="44"/>
      <c r="BA363" s="44"/>
      <c r="BB363" s="45"/>
      <c r="BC363" s="43" t="s">
        <v>113</v>
      </c>
      <c r="BD363" s="44"/>
      <c r="BE363" s="44"/>
      <c r="BF363" s="44"/>
      <c r="BG363" s="44"/>
      <c r="BH363" s="44"/>
      <c r="BI363" s="44"/>
      <c r="BJ363" s="44"/>
      <c r="BK363" s="44"/>
      <c r="BL363" s="44"/>
      <c r="BM363" s="45"/>
      <c r="BN363" s="43" t="s">
        <v>77</v>
      </c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5"/>
    </row>
    <row r="364" spans="1:80" x14ac:dyDescent="0.2">
      <c r="A364" s="43"/>
      <c r="B364" s="44"/>
      <c r="C364" s="44"/>
      <c r="D364" s="45"/>
      <c r="E364" s="43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5"/>
      <c r="AS364" s="43"/>
      <c r="AT364" s="44"/>
      <c r="AU364" s="44"/>
      <c r="AV364" s="44"/>
      <c r="AW364" s="44"/>
      <c r="AX364" s="44"/>
      <c r="AY364" s="44"/>
      <c r="AZ364" s="44"/>
      <c r="BA364" s="44"/>
      <c r="BB364" s="45"/>
      <c r="BC364" s="43" t="s">
        <v>20</v>
      </c>
      <c r="BD364" s="44"/>
      <c r="BE364" s="44"/>
      <c r="BF364" s="44"/>
      <c r="BG364" s="44"/>
      <c r="BH364" s="44"/>
      <c r="BI364" s="44"/>
      <c r="BJ364" s="44"/>
      <c r="BK364" s="44"/>
      <c r="BL364" s="44"/>
      <c r="BM364" s="45"/>
      <c r="BN364" s="43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5"/>
    </row>
    <row r="365" spans="1:80" x14ac:dyDescent="0.2">
      <c r="A365" s="40">
        <v>1</v>
      </c>
      <c r="B365" s="41"/>
      <c r="C365" s="41"/>
      <c r="D365" s="42"/>
      <c r="E365" s="40">
        <v>2</v>
      </c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2"/>
      <c r="AS365" s="40">
        <v>3</v>
      </c>
      <c r="AT365" s="41"/>
      <c r="AU365" s="41"/>
      <c r="AV365" s="41"/>
      <c r="AW365" s="41"/>
      <c r="AX365" s="41"/>
      <c r="AY365" s="41"/>
      <c r="AZ365" s="41"/>
      <c r="BA365" s="41"/>
      <c r="BB365" s="42"/>
      <c r="BC365" s="40">
        <v>4</v>
      </c>
      <c r="BD365" s="41"/>
      <c r="BE365" s="41"/>
      <c r="BF365" s="41"/>
      <c r="BG365" s="41"/>
      <c r="BH365" s="41"/>
      <c r="BI365" s="41"/>
      <c r="BJ365" s="41"/>
      <c r="BK365" s="41"/>
      <c r="BL365" s="41"/>
      <c r="BM365" s="42"/>
      <c r="BN365" s="40">
        <v>5</v>
      </c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2"/>
    </row>
    <row r="366" spans="1:80" x14ac:dyDescent="0.2">
      <c r="A366" s="34">
        <v>1</v>
      </c>
      <c r="B366" s="35"/>
      <c r="C366" s="35"/>
      <c r="D366" s="36"/>
      <c r="E366" s="34" t="s">
        <v>279</v>
      </c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6"/>
      <c r="AS366" s="28">
        <v>20</v>
      </c>
      <c r="AT366" s="29"/>
      <c r="AU366" s="29"/>
      <c r="AV366" s="29"/>
      <c r="AW366" s="29"/>
      <c r="AX366" s="29"/>
      <c r="AY366" s="29"/>
      <c r="AZ366" s="29"/>
      <c r="BA366" s="29"/>
      <c r="BB366" s="30"/>
      <c r="BC366" s="37">
        <v>3190</v>
      </c>
      <c r="BD366" s="38"/>
      <c r="BE366" s="38"/>
      <c r="BF366" s="38"/>
      <c r="BG366" s="38"/>
      <c r="BH366" s="38"/>
      <c r="BI366" s="38"/>
      <c r="BJ366" s="38"/>
      <c r="BK366" s="38"/>
      <c r="BL366" s="38"/>
      <c r="BM366" s="39"/>
      <c r="BN366" s="28">
        <f t="shared" ref="BN366:BN372" si="5">AS366*BC366</f>
        <v>63800</v>
      </c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30"/>
    </row>
    <row r="367" spans="1:80" hidden="1" x14ac:dyDescent="0.2">
      <c r="A367" s="34">
        <v>4</v>
      </c>
      <c r="B367" s="35"/>
      <c r="C367" s="35"/>
      <c r="D367" s="36"/>
      <c r="E367" s="34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6"/>
      <c r="AS367" s="28"/>
      <c r="AT367" s="29"/>
      <c r="AU367" s="29"/>
      <c r="AV367" s="29"/>
      <c r="AW367" s="29"/>
      <c r="AX367" s="29"/>
      <c r="AY367" s="29"/>
      <c r="AZ367" s="29"/>
      <c r="BA367" s="29"/>
      <c r="BB367" s="30"/>
      <c r="BC367" s="37"/>
      <c r="BD367" s="38"/>
      <c r="BE367" s="38"/>
      <c r="BF367" s="38"/>
      <c r="BG367" s="38"/>
      <c r="BH367" s="38"/>
      <c r="BI367" s="38"/>
      <c r="BJ367" s="38"/>
      <c r="BK367" s="38"/>
      <c r="BL367" s="38"/>
      <c r="BM367" s="39"/>
      <c r="BN367" s="28">
        <f t="shared" si="5"/>
        <v>0</v>
      </c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30"/>
    </row>
    <row r="368" spans="1:80" hidden="1" x14ac:dyDescent="0.2">
      <c r="A368" s="34">
        <v>5</v>
      </c>
      <c r="B368" s="35"/>
      <c r="C368" s="35"/>
      <c r="D368" s="36"/>
      <c r="E368" s="34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6"/>
      <c r="AS368" s="28"/>
      <c r="AT368" s="29"/>
      <c r="AU368" s="29"/>
      <c r="AV368" s="29"/>
      <c r="AW368" s="29"/>
      <c r="AX368" s="29"/>
      <c r="AY368" s="29"/>
      <c r="AZ368" s="29"/>
      <c r="BA368" s="29"/>
      <c r="BB368" s="30"/>
      <c r="BC368" s="37"/>
      <c r="BD368" s="38"/>
      <c r="BE368" s="38"/>
      <c r="BF368" s="38"/>
      <c r="BG368" s="38"/>
      <c r="BH368" s="38"/>
      <c r="BI368" s="38"/>
      <c r="BJ368" s="38"/>
      <c r="BK368" s="38"/>
      <c r="BL368" s="38"/>
      <c r="BM368" s="39"/>
      <c r="BN368" s="28">
        <f t="shared" si="5"/>
        <v>0</v>
      </c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30"/>
    </row>
    <row r="369" spans="1:80" hidden="1" x14ac:dyDescent="0.2">
      <c r="A369" s="34">
        <v>6</v>
      </c>
      <c r="B369" s="35"/>
      <c r="C369" s="35"/>
      <c r="D369" s="36"/>
      <c r="E369" s="34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6"/>
      <c r="AS369" s="28"/>
      <c r="AT369" s="29"/>
      <c r="AU369" s="29"/>
      <c r="AV369" s="29"/>
      <c r="AW369" s="29"/>
      <c r="AX369" s="29"/>
      <c r="AY369" s="29"/>
      <c r="AZ369" s="29"/>
      <c r="BA369" s="29"/>
      <c r="BB369" s="30"/>
      <c r="BC369" s="37"/>
      <c r="BD369" s="38"/>
      <c r="BE369" s="38"/>
      <c r="BF369" s="38"/>
      <c r="BG369" s="38"/>
      <c r="BH369" s="38"/>
      <c r="BI369" s="38"/>
      <c r="BJ369" s="38"/>
      <c r="BK369" s="38"/>
      <c r="BL369" s="38"/>
      <c r="BM369" s="39"/>
      <c r="BN369" s="28">
        <f t="shared" si="5"/>
        <v>0</v>
      </c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30"/>
    </row>
    <row r="370" spans="1:80" hidden="1" x14ac:dyDescent="0.2">
      <c r="A370" s="34">
        <v>7</v>
      </c>
      <c r="B370" s="35"/>
      <c r="C370" s="35"/>
      <c r="D370" s="36"/>
      <c r="E370" s="73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5"/>
      <c r="AS370" s="37"/>
      <c r="AT370" s="38"/>
      <c r="AU370" s="38"/>
      <c r="AV370" s="38"/>
      <c r="AW370" s="38"/>
      <c r="AX370" s="38"/>
      <c r="AY370" s="38"/>
      <c r="AZ370" s="38"/>
      <c r="BA370" s="38"/>
      <c r="BB370" s="39"/>
      <c r="BC370" s="37"/>
      <c r="BD370" s="38"/>
      <c r="BE370" s="38"/>
      <c r="BF370" s="38"/>
      <c r="BG370" s="38"/>
      <c r="BH370" s="38"/>
      <c r="BI370" s="38"/>
      <c r="BJ370" s="38"/>
      <c r="BK370" s="38"/>
      <c r="BL370" s="38"/>
      <c r="BM370" s="39"/>
      <c r="BN370" s="28">
        <f t="shared" si="5"/>
        <v>0</v>
      </c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30"/>
    </row>
    <row r="371" spans="1:80" hidden="1" x14ac:dyDescent="0.2">
      <c r="A371" s="34">
        <v>8</v>
      </c>
      <c r="B371" s="35"/>
      <c r="C371" s="35"/>
      <c r="D371" s="36"/>
      <c r="E371" s="73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5"/>
      <c r="AS371" s="37"/>
      <c r="AT371" s="38"/>
      <c r="AU371" s="38"/>
      <c r="AV371" s="38"/>
      <c r="AW371" s="38"/>
      <c r="AX371" s="38"/>
      <c r="AY371" s="38"/>
      <c r="AZ371" s="38"/>
      <c r="BA371" s="38"/>
      <c r="BB371" s="39"/>
      <c r="BC371" s="37"/>
      <c r="BD371" s="38"/>
      <c r="BE371" s="38"/>
      <c r="BF371" s="38"/>
      <c r="BG371" s="38"/>
      <c r="BH371" s="38"/>
      <c r="BI371" s="38"/>
      <c r="BJ371" s="38"/>
      <c r="BK371" s="38"/>
      <c r="BL371" s="38"/>
      <c r="BM371" s="39"/>
      <c r="BN371" s="28">
        <f t="shared" si="5"/>
        <v>0</v>
      </c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30"/>
    </row>
    <row r="372" spans="1:80" hidden="1" x14ac:dyDescent="0.2">
      <c r="A372" s="73"/>
      <c r="B372" s="74"/>
      <c r="C372" s="74"/>
      <c r="D372" s="75"/>
      <c r="E372" s="73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5"/>
      <c r="AS372" s="37"/>
      <c r="AT372" s="38"/>
      <c r="AU372" s="38"/>
      <c r="AV372" s="38"/>
      <c r="AW372" s="38"/>
      <c r="AX372" s="38"/>
      <c r="AY372" s="38"/>
      <c r="AZ372" s="38"/>
      <c r="BA372" s="38"/>
      <c r="BB372" s="39"/>
      <c r="BC372" s="37"/>
      <c r="BD372" s="38"/>
      <c r="BE372" s="38"/>
      <c r="BF372" s="38"/>
      <c r="BG372" s="38"/>
      <c r="BH372" s="38"/>
      <c r="BI372" s="38"/>
      <c r="BJ372" s="38"/>
      <c r="BK372" s="38"/>
      <c r="BL372" s="38"/>
      <c r="BM372" s="39"/>
      <c r="BN372" s="28">
        <f t="shared" si="5"/>
        <v>0</v>
      </c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30"/>
    </row>
    <row r="373" spans="1:80" x14ac:dyDescent="0.2">
      <c r="A373" s="52"/>
      <c r="B373" s="53"/>
      <c r="C373" s="53"/>
      <c r="D373" s="54"/>
      <c r="E373" s="55" t="s">
        <v>13</v>
      </c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7"/>
      <c r="AS373" s="46" t="s">
        <v>14</v>
      </c>
      <c r="AT373" s="47"/>
      <c r="AU373" s="47"/>
      <c r="AV373" s="47"/>
      <c r="AW373" s="47"/>
      <c r="AX373" s="47"/>
      <c r="AY373" s="47"/>
      <c r="AZ373" s="47"/>
      <c r="BA373" s="47"/>
      <c r="BB373" s="48"/>
      <c r="BC373" s="76" t="s">
        <v>14</v>
      </c>
      <c r="BD373" s="77"/>
      <c r="BE373" s="77"/>
      <c r="BF373" s="77"/>
      <c r="BG373" s="77"/>
      <c r="BH373" s="77"/>
      <c r="BI373" s="77"/>
      <c r="BJ373" s="77"/>
      <c r="BK373" s="77"/>
      <c r="BL373" s="77"/>
      <c r="BM373" s="78"/>
      <c r="BN373" s="58">
        <f>SUM(BN366:CB372)</f>
        <v>63800</v>
      </c>
      <c r="BO373" s="59"/>
      <c r="BP373" s="59"/>
      <c r="BQ373" s="59"/>
      <c r="BR373" s="59"/>
      <c r="BS373" s="59"/>
      <c r="BT373" s="59"/>
      <c r="BU373" s="59"/>
      <c r="BV373" s="59"/>
      <c r="BW373" s="59"/>
      <c r="BX373" s="59"/>
      <c r="BY373" s="59"/>
      <c r="BZ373" s="59"/>
      <c r="CA373" s="59"/>
      <c r="CB373" s="60"/>
    </row>
    <row r="375" spans="1:80" ht="15.75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79" t="s">
        <v>149</v>
      </c>
      <c r="AT375" s="79"/>
      <c r="AU375" s="79"/>
      <c r="AV375" s="79"/>
      <c r="AW375" s="79"/>
      <c r="AX375" s="79"/>
      <c r="AY375" s="79"/>
      <c r="AZ375" s="79"/>
      <c r="BA375" s="79"/>
      <c r="BB375" s="79"/>
      <c r="BC375" s="80" t="s">
        <v>288</v>
      </c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</row>
    <row r="376" spans="1:80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</row>
    <row r="377" spans="1:80" x14ac:dyDescent="0.2">
      <c r="A377" s="49" t="s">
        <v>4</v>
      </c>
      <c r="B377" s="50"/>
      <c r="C377" s="50"/>
      <c r="D377" s="51"/>
      <c r="E377" s="49" t="s">
        <v>16</v>
      </c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1"/>
      <c r="AS377" s="49" t="s">
        <v>21</v>
      </c>
      <c r="AT377" s="50"/>
      <c r="AU377" s="50"/>
      <c r="AV377" s="50"/>
      <c r="AW377" s="50"/>
      <c r="AX377" s="50"/>
      <c r="AY377" s="50"/>
      <c r="AZ377" s="50"/>
      <c r="BA377" s="50"/>
      <c r="BB377" s="51"/>
      <c r="BC377" s="49" t="s">
        <v>112</v>
      </c>
      <c r="BD377" s="50"/>
      <c r="BE377" s="50"/>
      <c r="BF377" s="50"/>
      <c r="BG377" s="50"/>
      <c r="BH377" s="50"/>
      <c r="BI377" s="50"/>
      <c r="BJ377" s="50"/>
      <c r="BK377" s="50"/>
      <c r="BL377" s="50"/>
      <c r="BM377" s="51"/>
      <c r="BN377" s="49" t="s">
        <v>25</v>
      </c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1"/>
    </row>
    <row r="378" spans="1:80" x14ac:dyDescent="0.2">
      <c r="A378" s="43" t="s">
        <v>5</v>
      </c>
      <c r="B378" s="44"/>
      <c r="C378" s="44"/>
      <c r="D378" s="45"/>
      <c r="E378" s="43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5"/>
      <c r="AS378" s="43"/>
      <c r="AT378" s="44"/>
      <c r="AU378" s="44"/>
      <c r="AV378" s="44"/>
      <c r="AW378" s="44"/>
      <c r="AX378" s="44"/>
      <c r="AY378" s="44"/>
      <c r="AZ378" s="44"/>
      <c r="BA378" s="44"/>
      <c r="BB378" s="45"/>
      <c r="BC378" s="43" t="s">
        <v>113</v>
      </c>
      <c r="BD378" s="44"/>
      <c r="BE378" s="44"/>
      <c r="BF378" s="44"/>
      <c r="BG378" s="44"/>
      <c r="BH378" s="44"/>
      <c r="BI378" s="44"/>
      <c r="BJ378" s="44"/>
      <c r="BK378" s="44"/>
      <c r="BL378" s="44"/>
      <c r="BM378" s="45"/>
      <c r="BN378" s="43" t="s">
        <v>77</v>
      </c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5"/>
    </row>
    <row r="379" spans="1:80" x14ac:dyDescent="0.2">
      <c r="A379" s="43"/>
      <c r="B379" s="44"/>
      <c r="C379" s="44"/>
      <c r="D379" s="45"/>
      <c r="E379" s="43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5"/>
      <c r="AS379" s="43"/>
      <c r="AT379" s="44"/>
      <c r="AU379" s="44"/>
      <c r="AV379" s="44"/>
      <c r="AW379" s="44"/>
      <c r="AX379" s="44"/>
      <c r="AY379" s="44"/>
      <c r="AZ379" s="44"/>
      <c r="BA379" s="44"/>
      <c r="BB379" s="45"/>
      <c r="BC379" s="43" t="s">
        <v>20</v>
      </c>
      <c r="BD379" s="44"/>
      <c r="BE379" s="44"/>
      <c r="BF379" s="44"/>
      <c r="BG379" s="44"/>
      <c r="BH379" s="44"/>
      <c r="BI379" s="44"/>
      <c r="BJ379" s="44"/>
      <c r="BK379" s="44"/>
      <c r="BL379" s="44"/>
      <c r="BM379" s="45"/>
      <c r="BN379" s="43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5"/>
    </row>
    <row r="380" spans="1:80" x14ac:dyDescent="0.2">
      <c r="A380" s="40">
        <v>1</v>
      </c>
      <c r="B380" s="41"/>
      <c r="C380" s="41"/>
      <c r="D380" s="42"/>
      <c r="E380" s="40">
        <v>2</v>
      </c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2"/>
      <c r="AS380" s="40">
        <v>3</v>
      </c>
      <c r="AT380" s="41"/>
      <c r="AU380" s="41"/>
      <c r="AV380" s="41"/>
      <c r="AW380" s="41"/>
      <c r="AX380" s="41"/>
      <c r="AY380" s="41"/>
      <c r="AZ380" s="41"/>
      <c r="BA380" s="41"/>
      <c r="BB380" s="42"/>
      <c r="BC380" s="40">
        <v>4</v>
      </c>
      <c r="BD380" s="41"/>
      <c r="BE380" s="41"/>
      <c r="BF380" s="41"/>
      <c r="BG380" s="41"/>
      <c r="BH380" s="41"/>
      <c r="BI380" s="41"/>
      <c r="BJ380" s="41"/>
      <c r="BK380" s="41"/>
      <c r="BL380" s="41"/>
      <c r="BM380" s="42"/>
      <c r="BN380" s="40">
        <v>5</v>
      </c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2"/>
    </row>
    <row r="381" spans="1:80" x14ac:dyDescent="0.2">
      <c r="A381" s="34">
        <v>1</v>
      </c>
      <c r="B381" s="35"/>
      <c r="C381" s="35"/>
      <c r="D381" s="36"/>
      <c r="E381" s="34" t="s">
        <v>250</v>
      </c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6"/>
      <c r="AS381" s="28">
        <v>1300</v>
      </c>
      <c r="AT381" s="29"/>
      <c r="AU381" s="29"/>
      <c r="AV381" s="29"/>
      <c r="AW381" s="29"/>
      <c r="AX381" s="29"/>
      <c r="AY381" s="29"/>
      <c r="AZ381" s="29"/>
      <c r="BA381" s="29"/>
      <c r="BB381" s="30"/>
      <c r="BC381" s="37">
        <v>250</v>
      </c>
      <c r="BD381" s="38"/>
      <c r="BE381" s="38"/>
      <c r="BF381" s="38"/>
      <c r="BG381" s="38"/>
      <c r="BH381" s="38"/>
      <c r="BI381" s="38"/>
      <c r="BJ381" s="38"/>
      <c r="BK381" s="38"/>
      <c r="BL381" s="38"/>
      <c r="BM381" s="39"/>
      <c r="BN381" s="28">
        <f>AS381*BC381</f>
        <v>325000</v>
      </c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30"/>
    </row>
    <row r="382" spans="1:80" x14ac:dyDescent="0.2">
      <c r="A382" s="34">
        <v>2</v>
      </c>
      <c r="B382" s="35"/>
      <c r="C382" s="35"/>
      <c r="D382" s="36"/>
      <c r="E382" s="34" t="s">
        <v>251</v>
      </c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6"/>
      <c r="AS382" s="28">
        <v>1160</v>
      </c>
      <c r="AT382" s="29"/>
      <c r="AU382" s="29"/>
      <c r="AV382" s="29"/>
      <c r="AW382" s="29"/>
      <c r="AX382" s="29"/>
      <c r="AY382" s="29"/>
      <c r="AZ382" s="29"/>
      <c r="BA382" s="29"/>
      <c r="BB382" s="30"/>
      <c r="BC382" s="37">
        <v>200</v>
      </c>
      <c r="BD382" s="38"/>
      <c r="BE382" s="38"/>
      <c r="BF382" s="38"/>
      <c r="BG382" s="38"/>
      <c r="BH382" s="38"/>
      <c r="BI382" s="38"/>
      <c r="BJ382" s="38"/>
      <c r="BK382" s="38"/>
      <c r="BL382" s="38"/>
      <c r="BM382" s="39"/>
      <c r="BN382" s="28">
        <f t="shared" ref="BN382:BN384" si="6">AS382*BC382</f>
        <v>232000</v>
      </c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30"/>
    </row>
    <row r="383" spans="1:80" x14ac:dyDescent="0.2">
      <c r="A383" s="34">
        <v>3</v>
      </c>
      <c r="B383" s="35"/>
      <c r="C383" s="35"/>
      <c r="D383" s="36"/>
      <c r="E383" s="73" t="s">
        <v>252</v>
      </c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4"/>
      <c r="AL383" s="74"/>
      <c r="AM383" s="74"/>
      <c r="AN383" s="74"/>
      <c r="AO383" s="74"/>
      <c r="AP383" s="74"/>
      <c r="AQ383" s="74"/>
      <c r="AR383" s="75"/>
      <c r="AS383" s="37">
        <v>100</v>
      </c>
      <c r="AT383" s="38"/>
      <c r="AU383" s="38"/>
      <c r="AV383" s="38"/>
      <c r="AW383" s="38"/>
      <c r="AX383" s="38"/>
      <c r="AY383" s="38"/>
      <c r="AZ383" s="38"/>
      <c r="BA383" s="38"/>
      <c r="BB383" s="39"/>
      <c r="BC383" s="37">
        <v>2500</v>
      </c>
      <c r="BD383" s="38"/>
      <c r="BE383" s="38"/>
      <c r="BF383" s="38"/>
      <c r="BG383" s="38"/>
      <c r="BH383" s="38"/>
      <c r="BI383" s="38"/>
      <c r="BJ383" s="38"/>
      <c r="BK383" s="38"/>
      <c r="BL383" s="38"/>
      <c r="BM383" s="39"/>
      <c r="BN383" s="28">
        <f t="shared" si="6"/>
        <v>250000</v>
      </c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30"/>
    </row>
    <row r="384" spans="1:80" x14ac:dyDescent="0.2">
      <c r="A384" s="34">
        <v>4</v>
      </c>
      <c r="B384" s="35"/>
      <c r="C384" s="35"/>
      <c r="D384" s="36"/>
      <c r="E384" s="73" t="s">
        <v>253</v>
      </c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4"/>
      <c r="AL384" s="74"/>
      <c r="AM384" s="74"/>
      <c r="AN384" s="74"/>
      <c r="AO384" s="74"/>
      <c r="AP384" s="74"/>
      <c r="AQ384" s="74"/>
      <c r="AR384" s="75"/>
      <c r="AS384" s="37">
        <v>150</v>
      </c>
      <c r="AT384" s="38"/>
      <c r="AU384" s="38"/>
      <c r="AV384" s="38"/>
      <c r="AW384" s="38"/>
      <c r="AX384" s="38"/>
      <c r="AY384" s="38"/>
      <c r="AZ384" s="38"/>
      <c r="BA384" s="38"/>
      <c r="BB384" s="39"/>
      <c r="BC384" s="37">
        <v>400</v>
      </c>
      <c r="BD384" s="38"/>
      <c r="BE384" s="38"/>
      <c r="BF384" s="38"/>
      <c r="BG384" s="38"/>
      <c r="BH384" s="38"/>
      <c r="BI384" s="38"/>
      <c r="BJ384" s="38"/>
      <c r="BK384" s="38"/>
      <c r="BL384" s="38"/>
      <c r="BM384" s="39"/>
      <c r="BN384" s="28">
        <f t="shared" si="6"/>
        <v>60000</v>
      </c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30"/>
    </row>
    <row r="385" spans="1:90" hidden="1" x14ac:dyDescent="0.2">
      <c r="A385" s="73"/>
      <c r="B385" s="74"/>
      <c r="C385" s="74"/>
      <c r="D385" s="75"/>
      <c r="E385" s="73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5"/>
      <c r="AS385" s="37"/>
      <c r="AT385" s="38"/>
      <c r="AU385" s="38"/>
      <c r="AV385" s="38"/>
      <c r="AW385" s="38"/>
      <c r="AX385" s="38"/>
      <c r="AY385" s="38"/>
      <c r="AZ385" s="38"/>
      <c r="BA385" s="38"/>
      <c r="BB385" s="39"/>
      <c r="BC385" s="37"/>
      <c r="BD385" s="38"/>
      <c r="BE385" s="38"/>
      <c r="BF385" s="38"/>
      <c r="BG385" s="38"/>
      <c r="BH385" s="38"/>
      <c r="BI385" s="38"/>
      <c r="BJ385" s="38"/>
      <c r="BK385" s="38"/>
      <c r="BL385" s="38"/>
      <c r="BM385" s="39"/>
      <c r="BN385" s="28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30"/>
    </row>
    <row r="386" spans="1:90" x14ac:dyDescent="0.2">
      <c r="A386" s="52"/>
      <c r="B386" s="53"/>
      <c r="C386" s="53"/>
      <c r="D386" s="54"/>
      <c r="E386" s="55" t="s">
        <v>13</v>
      </c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7"/>
      <c r="AS386" s="46" t="s">
        <v>14</v>
      </c>
      <c r="AT386" s="47"/>
      <c r="AU386" s="47"/>
      <c r="AV386" s="47"/>
      <c r="AW386" s="47"/>
      <c r="AX386" s="47"/>
      <c r="AY386" s="47"/>
      <c r="AZ386" s="47"/>
      <c r="BA386" s="47"/>
      <c r="BB386" s="48"/>
      <c r="BC386" s="76" t="s">
        <v>14</v>
      </c>
      <c r="BD386" s="77"/>
      <c r="BE386" s="77"/>
      <c r="BF386" s="77"/>
      <c r="BG386" s="77"/>
      <c r="BH386" s="77"/>
      <c r="BI386" s="77"/>
      <c r="BJ386" s="77"/>
      <c r="BK386" s="77"/>
      <c r="BL386" s="77"/>
      <c r="BM386" s="78"/>
      <c r="BN386" s="58">
        <f>SUM(BN381:CB385)</f>
        <v>867000</v>
      </c>
      <c r="BO386" s="59"/>
      <c r="BP386" s="59"/>
      <c r="BQ386" s="59"/>
      <c r="BR386" s="59"/>
      <c r="BS386" s="59"/>
      <c r="BT386" s="59"/>
      <c r="BU386" s="59"/>
      <c r="BV386" s="59"/>
      <c r="BW386" s="59"/>
      <c r="BX386" s="59"/>
      <c r="BY386" s="59"/>
      <c r="BZ386" s="59"/>
      <c r="CA386" s="59"/>
      <c r="CB386" s="60"/>
      <c r="CL386" s="27">
        <f>BN61+BP77+BQ133+BJ164+BP209+BJ220+BP235+BN269+BN288+BN312+BN342+BN358+BN373+BN386</f>
        <v>111155000</v>
      </c>
    </row>
    <row r="391" spans="1:90" ht="15.75" x14ac:dyDescent="0.25">
      <c r="A391" s="1" t="s">
        <v>145</v>
      </c>
      <c r="B391" s="14"/>
      <c r="C391" s="14"/>
      <c r="D391" s="14"/>
      <c r="E391" s="14"/>
      <c r="F391" s="14"/>
      <c r="G391" s="14"/>
      <c r="H391" s="14"/>
      <c r="I391" s="14"/>
      <c r="J391" s="14"/>
      <c r="X391" s="11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1"/>
      <c r="AL391" s="102" t="s">
        <v>254</v>
      </c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2"/>
      <c r="BC391" s="102"/>
      <c r="BD391" s="102"/>
      <c r="BE391" s="102"/>
      <c r="BF391" s="102"/>
      <c r="BG391" s="102"/>
      <c r="BH391" s="102"/>
      <c r="BI391" s="102"/>
      <c r="BJ391" s="102"/>
      <c r="BK391" s="102"/>
      <c r="BL391" s="102"/>
      <c r="BM391" s="102"/>
      <c r="BN391" s="11"/>
      <c r="BO391" s="11"/>
      <c r="BP391" s="11"/>
      <c r="BQ391" s="11"/>
      <c r="BR391" s="11"/>
      <c r="BS391" s="11"/>
    </row>
    <row r="392" spans="1:90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X392" s="12"/>
      <c r="Y392" s="121" t="s">
        <v>135</v>
      </c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"/>
      <c r="AL392" s="121" t="s">
        <v>136</v>
      </c>
      <c r="AM392" s="121"/>
      <c r="AN392" s="121"/>
      <c r="AO392" s="121"/>
      <c r="AP392" s="121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1"/>
      <c r="BB392" s="121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1"/>
      <c r="BN392" s="11"/>
      <c r="BO392" s="11"/>
      <c r="BP392" s="11"/>
      <c r="BQ392" s="11"/>
      <c r="BR392" s="11"/>
      <c r="BS392" s="11"/>
    </row>
    <row r="393" spans="1:90" x14ac:dyDescent="0.2">
      <c r="A393" s="8"/>
      <c r="B393" s="11"/>
      <c r="C393" s="11"/>
      <c r="D393" s="11"/>
      <c r="E393" s="11"/>
      <c r="F393" s="11"/>
      <c r="G393" s="11"/>
      <c r="H393" s="11"/>
      <c r="I393" s="11"/>
      <c r="J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2"/>
      <c r="BO393" s="12"/>
      <c r="BP393" s="12"/>
      <c r="BQ393" s="12"/>
      <c r="BR393" s="12"/>
      <c r="BS393" s="12"/>
    </row>
    <row r="394" spans="1:90" ht="15.75" x14ac:dyDescent="0.25">
      <c r="A394" s="1" t="s">
        <v>143</v>
      </c>
      <c r="B394" s="14"/>
      <c r="C394" s="14"/>
      <c r="D394" s="14"/>
      <c r="E394" s="14"/>
      <c r="F394" s="14"/>
      <c r="G394" s="14"/>
      <c r="H394" s="14"/>
      <c r="I394" s="14"/>
      <c r="J394" s="14"/>
      <c r="X394" s="11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1"/>
      <c r="AL394" s="102" t="s">
        <v>291</v>
      </c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  <c r="AY394" s="102"/>
      <c r="AZ394" s="102"/>
      <c r="BA394" s="102"/>
      <c r="BB394" s="102"/>
      <c r="BC394" s="102"/>
      <c r="BD394" s="102"/>
      <c r="BE394" s="102"/>
      <c r="BF394" s="102"/>
      <c r="BG394" s="102"/>
      <c r="BH394" s="102"/>
      <c r="BI394" s="102"/>
      <c r="BJ394" s="102"/>
      <c r="BK394" s="102"/>
      <c r="BL394" s="102"/>
      <c r="BM394" s="102"/>
      <c r="BN394" s="11"/>
      <c r="BO394" s="11"/>
      <c r="BP394" s="11"/>
      <c r="BQ394" s="11"/>
      <c r="BR394" s="11"/>
      <c r="BS394" s="11"/>
    </row>
    <row r="395" spans="1:90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X395" s="11"/>
      <c r="Y395" s="109" t="s">
        <v>135</v>
      </c>
      <c r="Z395" s="109"/>
      <c r="AA395" s="109"/>
      <c r="AB395" s="109"/>
      <c r="AC395" s="109"/>
      <c r="AD395" s="109"/>
      <c r="AE395" s="109"/>
      <c r="AF395" s="109"/>
      <c r="AG395" s="109"/>
      <c r="AH395" s="109"/>
      <c r="AI395" s="109"/>
      <c r="AJ395" s="109"/>
      <c r="AK395" s="12"/>
      <c r="AL395" s="109" t="s">
        <v>136</v>
      </c>
      <c r="AM395" s="109"/>
      <c r="AN395" s="109"/>
      <c r="AO395" s="109"/>
      <c r="AP395" s="109"/>
      <c r="AQ395" s="109"/>
      <c r="AR395" s="109"/>
      <c r="AS395" s="109"/>
      <c r="AT395" s="109"/>
      <c r="AU395" s="109"/>
      <c r="AV395" s="109"/>
      <c r="AW395" s="109"/>
      <c r="AX395" s="109"/>
      <c r="AY395" s="109"/>
      <c r="AZ395" s="109"/>
      <c r="BA395" s="109"/>
      <c r="BB395" s="109"/>
      <c r="BC395" s="109"/>
      <c r="BD395" s="109"/>
      <c r="BE395" s="109"/>
      <c r="BF395" s="109"/>
      <c r="BG395" s="109"/>
      <c r="BH395" s="109"/>
      <c r="BI395" s="109"/>
      <c r="BJ395" s="109"/>
      <c r="BK395" s="109"/>
      <c r="BL395" s="109"/>
      <c r="BM395" s="109"/>
      <c r="BN395" s="11"/>
      <c r="BO395" s="11"/>
      <c r="BP395" s="11"/>
      <c r="BQ395" s="11"/>
      <c r="BR395" s="11"/>
      <c r="BS395" s="11"/>
    </row>
    <row r="396" spans="1:90" ht="15.75" x14ac:dyDescent="0.25">
      <c r="A396" s="1" t="s">
        <v>137</v>
      </c>
      <c r="B396" s="20"/>
      <c r="C396" s="14"/>
      <c r="D396" s="14"/>
      <c r="E396" s="14"/>
      <c r="F396" s="14"/>
      <c r="G396" s="14"/>
      <c r="H396" s="14"/>
      <c r="I396" s="14"/>
      <c r="J396" s="14"/>
      <c r="O396" s="110" t="s">
        <v>143</v>
      </c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  <c r="AA396" s="110"/>
      <c r="AB396" s="110"/>
      <c r="AC396" s="110"/>
      <c r="AD396" s="110"/>
      <c r="AE396" s="110"/>
      <c r="AF396" s="110"/>
      <c r="AG396" s="110"/>
      <c r="AH396" s="110"/>
      <c r="AI396" s="110"/>
      <c r="AJ396" s="110"/>
      <c r="AK396" s="110"/>
      <c r="AL396" s="110"/>
      <c r="AM396" s="110"/>
      <c r="AN396" s="110"/>
      <c r="AQ396" s="18"/>
      <c r="AR396" s="18"/>
      <c r="AS396" s="18"/>
      <c r="AT396" s="18"/>
      <c r="AU396" s="18"/>
      <c r="AV396" s="18"/>
      <c r="AW396" s="18"/>
      <c r="AX396" s="18"/>
      <c r="AY396" s="18"/>
      <c r="AZ396" s="11"/>
      <c r="BA396" s="102" t="s">
        <v>291</v>
      </c>
      <c r="BB396" s="102"/>
      <c r="BC396" s="102"/>
      <c r="BD396" s="102"/>
      <c r="BE396" s="102"/>
      <c r="BF396" s="102"/>
      <c r="BG396" s="102"/>
      <c r="BH396" s="102"/>
      <c r="BI396" s="102"/>
      <c r="BJ396" s="102"/>
      <c r="BK396" s="102"/>
      <c r="BL396" s="102"/>
      <c r="BM396" s="102"/>
      <c r="BN396" s="102"/>
      <c r="BO396" s="102"/>
      <c r="BP396" s="102"/>
      <c r="BQ396" s="102"/>
      <c r="BR396" s="102"/>
      <c r="BS396" s="102"/>
      <c r="BT396" s="102"/>
      <c r="BU396" s="102"/>
      <c r="BV396" s="102"/>
      <c r="BZ396" s="15"/>
      <c r="CA396" s="13"/>
      <c r="CB396" s="15"/>
    </row>
    <row r="397" spans="1:90" ht="15.75" x14ac:dyDescent="0.25">
      <c r="A397" s="1" t="s">
        <v>138</v>
      </c>
      <c r="B397" s="20"/>
      <c r="C397" s="14"/>
      <c r="D397" s="14"/>
      <c r="E397" s="14"/>
      <c r="F397" s="14"/>
      <c r="G397" s="14"/>
      <c r="H397" s="14"/>
      <c r="I397" s="14"/>
      <c r="J397" s="14"/>
      <c r="O397" s="109" t="s">
        <v>139</v>
      </c>
      <c r="P397" s="109"/>
      <c r="Q397" s="109"/>
      <c r="R397" s="109"/>
      <c r="S397" s="109"/>
      <c r="T397" s="109"/>
      <c r="U397" s="109"/>
      <c r="V397" s="109"/>
      <c r="W397" s="109"/>
      <c r="X397" s="109"/>
      <c r="Y397" s="109"/>
      <c r="Z397" s="109"/>
      <c r="AA397" s="109"/>
      <c r="AB397" s="109"/>
      <c r="AC397" s="109"/>
      <c r="AD397" s="109"/>
      <c r="AE397" s="109"/>
      <c r="AF397" s="109"/>
      <c r="AG397" s="109"/>
      <c r="AH397" s="109"/>
      <c r="AI397" s="109"/>
      <c r="AJ397" s="109"/>
      <c r="AK397" s="109"/>
      <c r="AL397" s="109"/>
      <c r="AM397" s="109"/>
      <c r="AN397" s="109"/>
      <c r="AQ397" s="109" t="s">
        <v>135</v>
      </c>
      <c r="AR397" s="109"/>
      <c r="AS397" s="109"/>
      <c r="AT397" s="109"/>
      <c r="AU397" s="109"/>
      <c r="AV397" s="109"/>
      <c r="AW397" s="109"/>
      <c r="AX397" s="109"/>
      <c r="AY397" s="109"/>
      <c r="AZ397" s="12"/>
      <c r="BA397" s="117" t="s">
        <v>136</v>
      </c>
      <c r="BB397" s="117"/>
      <c r="BC397" s="117"/>
      <c r="BD397" s="117"/>
      <c r="BE397" s="117"/>
      <c r="BF397" s="117"/>
      <c r="BG397" s="117"/>
      <c r="BH397" s="117"/>
      <c r="BI397" s="117"/>
      <c r="BJ397" s="117"/>
      <c r="BK397" s="117"/>
      <c r="BL397" s="117"/>
      <c r="BM397" s="117"/>
      <c r="BN397" s="117"/>
      <c r="BO397" s="117"/>
      <c r="BP397" s="117"/>
      <c r="BQ397" s="117"/>
      <c r="BR397" s="117"/>
      <c r="BS397" s="117"/>
      <c r="BT397" s="117"/>
      <c r="BU397" s="117"/>
      <c r="BV397" s="117"/>
      <c r="BZ397" s="15"/>
      <c r="CA397" s="16"/>
      <c r="CB397" s="15"/>
    </row>
    <row r="398" spans="1:90" s="1" customFormat="1" ht="15.75" x14ac:dyDescent="0.25">
      <c r="A398" s="114" t="s">
        <v>140</v>
      </c>
      <c r="B398" s="114"/>
      <c r="C398" s="80" t="s">
        <v>188</v>
      </c>
      <c r="D398" s="80"/>
      <c r="E398" s="80"/>
      <c r="F398" s="115" t="s">
        <v>141</v>
      </c>
      <c r="G398" s="115"/>
      <c r="H398" s="102" t="s">
        <v>292</v>
      </c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14">
        <v>20</v>
      </c>
      <c r="Z398" s="114"/>
      <c r="AA398" s="114"/>
      <c r="AB398" s="116" t="s">
        <v>178</v>
      </c>
      <c r="AC398" s="116"/>
      <c r="AD398" s="116"/>
      <c r="AE398" s="20"/>
      <c r="AF398" s="1" t="s">
        <v>142</v>
      </c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</row>
  </sheetData>
  <mergeCells count="1416">
    <mergeCell ref="A386:D386"/>
    <mergeCell ref="E386:AR386"/>
    <mergeCell ref="AS386:BB386"/>
    <mergeCell ref="BC386:BM386"/>
    <mergeCell ref="BN386:CB386"/>
    <mergeCell ref="A383:D383"/>
    <mergeCell ref="E383:AR383"/>
    <mergeCell ref="AS383:BB383"/>
    <mergeCell ref="BC383:BM383"/>
    <mergeCell ref="BN383:CB383"/>
    <mergeCell ref="A384:D384"/>
    <mergeCell ref="E384:AR384"/>
    <mergeCell ref="AS384:BB384"/>
    <mergeCell ref="BC384:BM384"/>
    <mergeCell ref="BN384:CB384"/>
    <mergeCell ref="A385:D385"/>
    <mergeCell ref="E385:AR385"/>
    <mergeCell ref="AS385:BB385"/>
    <mergeCell ref="BC385:BM385"/>
    <mergeCell ref="BN385:CB385"/>
    <mergeCell ref="BN382:CB382"/>
    <mergeCell ref="A381:D381"/>
    <mergeCell ref="E381:AR381"/>
    <mergeCell ref="AS381:BB381"/>
    <mergeCell ref="BC381:BM381"/>
    <mergeCell ref="BN381:CB381"/>
    <mergeCell ref="A382:D382"/>
    <mergeCell ref="E382:AR382"/>
    <mergeCell ref="AS382:BB382"/>
    <mergeCell ref="BC382:BM382"/>
    <mergeCell ref="A378:D378"/>
    <mergeCell ref="E378:AR378"/>
    <mergeCell ref="AS378:BB378"/>
    <mergeCell ref="BC378:BM378"/>
    <mergeCell ref="BN378:CB378"/>
    <mergeCell ref="A379:D379"/>
    <mergeCell ref="E379:AR379"/>
    <mergeCell ref="AS379:BB379"/>
    <mergeCell ref="BC379:BM379"/>
    <mergeCell ref="BN379:CB379"/>
    <mergeCell ref="A380:D380"/>
    <mergeCell ref="E380:AR380"/>
    <mergeCell ref="AS380:BB380"/>
    <mergeCell ref="BC380:BM380"/>
    <mergeCell ref="BN380:CB380"/>
    <mergeCell ref="A372:D372"/>
    <mergeCell ref="E372:AR372"/>
    <mergeCell ref="AS372:BB372"/>
    <mergeCell ref="BC372:BM372"/>
    <mergeCell ref="BN372:CB372"/>
    <mergeCell ref="A373:D373"/>
    <mergeCell ref="E373:AR373"/>
    <mergeCell ref="AS373:BB373"/>
    <mergeCell ref="BC373:BM373"/>
    <mergeCell ref="BN373:CB373"/>
    <mergeCell ref="AS375:BB375"/>
    <mergeCell ref="BC375:BP375"/>
    <mergeCell ref="A377:D377"/>
    <mergeCell ref="E377:AR377"/>
    <mergeCell ref="AS377:BB377"/>
    <mergeCell ref="BC377:BM377"/>
    <mergeCell ref="BN377:CB377"/>
    <mergeCell ref="A368:D368"/>
    <mergeCell ref="E368:AR368"/>
    <mergeCell ref="AS368:BB368"/>
    <mergeCell ref="BC368:BM368"/>
    <mergeCell ref="BN368:CB368"/>
    <mergeCell ref="A369:D369"/>
    <mergeCell ref="E369:AR369"/>
    <mergeCell ref="AS369:BB369"/>
    <mergeCell ref="BC369:BM369"/>
    <mergeCell ref="BN369:CB369"/>
    <mergeCell ref="A370:D370"/>
    <mergeCell ref="E370:AR370"/>
    <mergeCell ref="AS370:BB370"/>
    <mergeCell ref="BC370:BM370"/>
    <mergeCell ref="BN370:CB370"/>
    <mergeCell ref="A371:D371"/>
    <mergeCell ref="E371:AR371"/>
    <mergeCell ref="AS371:BB371"/>
    <mergeCell ref="BC371:BM371"/>
    <mergeCell ref="BN371:CB371"/>
    <mergeCell ref="A366:D366"/>
    <mergeCell ref="E366:AR366"/>
    <mergeCell ref="AS366:BB366"/>
    <mergeCell ref="BC366:BM366"/>
    <mergeCell ref="BN366:CB366"/>
    <mergeCell ref="A367:D367"/>
    <mergeCell ref="E367:AR367"/>
    <mergeCell ref="AS367:BB367"/>
    <mergeCell ref="BC367:BM367"/>
    <mergeCell ref="BN367:CB367"/>
    <mergeCell ref="A362:D362"/>
    <mergeCell ref="E362:AR362"/>
    <mergeCell ref="AS362:BB362"/>
    <mergeCell ref="BC362:BM362"/>
    <mergeCell ref="BN362:CB362"/>
    <mergeCell ref="A363:D363"/>
    <mergeCell ref="E363:AR363"/>
    <mergeCell ref="AS363:BB363"/>
    <mergeCell ref="BC363:BM363"/>
    <mergeCell ref="BN363:CB363"/>
    <mergeCell ref="A364:D364"/>
    <mergeCell ref="E364:AR364"/>
    <mergeCell ref="AS364:BB364"/>
    <mergeCell ref="BC364:BM364"/>
    <mergeCell ref="BN364:CB364"/>
    <mergeCell ref="A365:D365"/>
    <mergeCell ref="E365:AR365"/>
    <mergeCell ref="AS365:BB365"/>
    <mergeCell ref="BC365:BM365"/>
    <mergeCell ref="BN365:CB365"/>
    <mergeCell ref="A356:D356"/>
    <mergeCell ref="E356:AR356"/>
    <mergeCell ref="AS356:BB356"/>
    <mergeCell ref="BC356:BM356"/>
    <mergeCell ref="BN356:CB356"/>
    <mergeCell ref="A357:D357"/>
    <mergeCell ref="E357:AR357"/>
    <mergeCell ref="AS357:BB357"/>
    <mergeCell ref="BC357:BM357"/>
    <mergeCell ref="BN357:CB357"/>
    <mergeCell ref="A358:D358"/>
    <mergeCell ref="E358:AR358"/>
    <mergeCell ref="AS358:BB358"/>
    <mergeCell ref="BC358:BM358"/>
    <mergeCell ref="BN358:CB358"/>
    <mergeCell ref="AS360:BB360"/>
    <mergeCell ref="BC360:BP360"/>
    <mergeCell ref="BN284:CB284"/>
    <mergeCell ref="BN285:CB285"/>
    <mergeCell ref="A286:D286"/>
    <mergeCell ref="E286:BC286"/>
    <mergeCell ref="BD286:BM286"/>
    <mergeCell ref="BN286:CB286"/>
    <mergeCell ref="AS344:BB344"/>
    <mergeCell ref="BC344:BP344"/>
    <mergeCell ref="A346:D346"/>
    <mergeCell ref="E346:AR346"/>
    <mergeCell ref="AS346:BB346"/>
    <mergeCell ref="BC346:BM346"/>
    <mergeCell ref="BN346:CB346"/>
    <mergeCell ref="A355:D355"/>
    <mergeCell ref="E355:AR355"/>
    <mergeCell ref="AS355:BB355"/>
    <mergeCell ref="BC355:BM355"/>
    <mergeCell ref="BN355:CB355"/>
    <mergeCell ref="A294:D294"/>
    <mergeCell ref="E294:AR294"/>
    <mergeCell ref="AS294:BB294"/>
    <mergeCell ref="E296:AR296"/>
    <mergeCell ref="AS296:BB296"/>
    <mergeCell ref="AS295:BB295"/>
    <mergeCell ref="BC295:BM295"/>
    <mergeCell ref="BC297:BM297"/>
    <mergeCell ref="A297:D297"/>
    <mergeCell ref="A298:D298"/>
    <mergeCell ref="E298:AR298"/>
    <mergeCell ref="BC311:BM311"/>
    <mergeCell ref="BN311:CB311"/>
    <mergeCell ref="BN310:CB310"/>
    <mergeCell ref="AJ88:AT88"/>
    <mergeCell ref="AU88:BD88"/>
    <mergeCell ref="AJ85:AT85"/>
    <mergeCell ref="E73:AI73"/>
    <mergeCell ref="AU83:BD83"/>
    <mergeCell ref="AJ82:AT82"/>
    <mergeCell ref="AU82:BD82"/>
    <mergeCell ref="AJ72:AW72"/>
    <mergeCell ref="AX72:BF72"/>
    <mergeCell ref="BP73:CB73"/>
    <mergeCell ref="BP74:CB74"/>
    <mergeCell ref="AJ75:AW75"/>
    <mergeCell ref="AX75:BF75"/>
    <mergeCell ref="BG75:BO75"/>
    <mergeCell ref="BP75:CB75"/>
    <mergeCell ref="AX69:BF69"/>
    <mergeCell ref="E71:AI71"/>
    <mergeCell ref="AX70:BF70"/>
    <mergeCell ref="AX71:BF71"/>
    <mergeCell ref="AJ71:AW71"/>
    <mergeCell ref="A74:D74"/>
    <mergeCell ref="E74:AI74"/>
    <mergeCell ref="A77:D77"/>
    <mergeCell ref="E77:AI77"/>
    <mergeCell ref="AS80:BB80"/>
    <mergeCell ref="BC80:BP80"/>
    <mergeCell ref="A83:D83"/>
    <mergeCell ref="E83:AI83"/>
    <mergeCell ref="BP71:CB71"/>
    <mergeCell ref="BP72:CB72"/>
    <mergeCell ref="BG68:BO68"/>
    <mergeCell ref="BG69:BO69"/>
    <mergeCell ref="BG70:BO70"/>
    <mergeCell ref="BG71:BO71"/>
    <mergeCell ref="BP68:CB68"/>
    <mergeCell ref="BP69:CB69"/>
    <mergeCell ref="BP70:CB70"/>
    <mergeCell ref="BG72:BO72"/>
    <mergeCell ref="E72:AI72"/>
    <mergeCell ref="A75:D75"/>
    <mergeCell ref="BE89:BO89"/>
    <mergeCell ref="BE86:BO86"/>
    <mergeCell ref="BP84:CB84"/>
    <mergeCell ref="AU86:BD86"/>
    <mergeCell ref="A86:D86"/>
    <mergeCell ref="A85:D85"/>
    <mergeCell ref="BP85:CB85"/>
    <mergeCell ref="BE87:BO87"/>
    <mergeCell ref="A73:D73"/>
    <mergeCell ref="A72:D72"/>
    <mergeCell ref="AJ73:AW73"/>
    <mergeCell ref="AX73:BF73"/>
    <mergeCell ref="E82:AI82"/>
    <mergeCell ref="BE88:BO88"/>
    <mergeCell ref="BE84:BO84"/>
    <mergeCell ref="A68:D68"/>
    <mergeCell ref="A69:D69"/>
    <mergeCell ref="A70:D70"/>
    <mergeCell ref="A71:D71"/>
    <mergeCell ref="A82:D82"/>
    <mergeCell ref="E69:AI69"/>
    <mergeCell ref="E70:AI70"/>
    <mergeCell ref="E68:AI68"/>
    <mergeCell ref="AX68:BF68"/>
    <mergeCell ref="AJ68:AW68"/>
    <mergeCell ref="AJ69:AW69"/>
    <mergeCell ref="AJ70:AW70"/>
    <mergeCell ref="BE82:BO82"/>
    <mergeCell ref="E85:AI85"/>
    <mergeCell ref="E75:AI75"/>
    <mergeCell ref="BG77:BO77"/>
    <mergeCell ref="BG73:BO73"/>
    <mergeCell ref="AJ90:AT90"/>
    <mergeCell ref="BN97:CB97"/>
    <mergeCell ref="BP90:CB90"/>
    <mergeCell ref="AN95:BA95"/>
    <mergeCell ref="BB95:BM95"/>
    <mergeCell ref="E98:AM98"/>
    <mergeCell ref="A96:D96"/>
    <mergeCell ref="E99:AM99"/>
    <mergeCell ref="AN99:BA99"/>
    <mergeCell ref="E96:AM96"/>
    <mergeCell ref="AN96:BA96"/>
    <mergeCell ref="A90:D90"/>
    <mergeCell ref="BB96:BM96"/>
    <mergeCell ref="E90:AI90"/>
    <mergeCell ref="A98:D98"/>
    <mergeCell ref="AU84:BD84"/>
    <mergeCell ref="BE85:BO85"/>
    <mergeCell ref="AU85:BD85"/>
    <mergeCell ref="A97:D97"/>
    <mergeCell ref="E97:AM97"/>
    <mergeCell ref="BP89:CB89"/>
    <mergeCell ref="A89:D89"/>
    <mergeCell ref="AJ89:AT89"/>
    <mergeCell ref="A87:D87"/>
    <mergeCell ref="AJ87:AT87"/>
    <mergeCell ref="E87:AI87"/>
    <mergeCell ref="BP87:CB87"/>
    <mergeCell ref="AU87:BD87"/>
    <mergeCell ref="A88:D88"/>
    <mergeCell ref="E88:AI88"/>
    <mergeCell ref="E89:AI89"/>
    <mergeCell ref="AU89:BD89"/>
    <mergeCell ref="A110:D110"/>
    <mergeCell ref="A109:D109"/>
    <mergeCell ref="BE108:BP108"/>
    <mergeCell ref="BE109:BP109"/>
    <mergeCell ref="BQ112:CB112"/>
    <mergeCell ref="A100:D100"/>
    <mergeCell ref="E100:AM100"/>
    <mergeCell ref="AN100:BA100"/>
    <mergeCell ref="BB100:BM100"/>
    <mergeCell ref="BP82:CB82"/>
    <mergeCell ref="A79:CB79"/>
    <mergeCell ref="AJ74:AW74"/>
    <mergeCell ref="AX74:BF74"/>
    <mergeCell ref="BG74:BO74"/>
    <mergeCell ref="AJ77:AW77"/>
    <mergeCell ref="AX77:BF77"/>
    <mergeCell ref="BP77:CB77"/>
    <mergeCell ref="T80:AJ80"/>
    <mergeCell ref="BE83:BO83"/>
    <mergeCell ref="BP83:CB83"/>
    <mergeCell ref="AN97:BA97"/>
    <mergeCell ref="A84:D84"/>
    <mergeCell ref="E84:AI84"/>
    <mergeCell ref="AJ84:AT84"/>
    <mergeCell ref="BB98:BM98"/>
    <mergeCell ref="A101:D101"/>
    <mergeCell ref="E101:AM101"/>
    <mergeCell ref="BB97:BM97"/>
    <mergeCell ref="A92:CB92"/>
    <mergeCell ref="T93:AJ93"/>
    <mergeCell ref="AS93:BB93"/>
    <mergeCell ref="BC93:BP93"/>
    <mergeCell ref="A104:CB104"/>
    <mergeCell ref="E108:BD108"/>
    <mergeCell ref="BQ129:CB130"/>
    <mergeCell ref="A116:D117"/>
    <mergeCell ref="A127:D128"/>
    <mergeCell ref="BE127:BP128"/>
    <mergeCell ref="E130:BD130"/>
    <mergeCell ref="E127:BD127"/>
    <mergeCell ref="A125:D126"/>
    <mergeCell ref="BB99:BM99"/>
    <mergeCell ref="AN101:BA101"/>
    <mergeCell ref="BB101:BM101"/>
    <mergeCell ref="BP86:CB86"/>
    <mergeCell ref="A99:D99"/>
    <mergeCell ref="BN96:CB96"/>
    <mergeCell ref="BP88:CB88"/>
    <mergeCell ref="AJ83:AT83"/>
    <mergeCell ref="BN102:CB102"/>
    <mergeCell ref="BN98:CB98"/>
    <mergeCell ref="BN99:CB99"/>
    <mergeCell ref="AN98:BA98"/>
    <mergeCell ref="AU90:BD90"/>
    <mergeCell ref="BE90:BO90"/>
    <mergeCell ref="BN95:CB95"/>
    <mergeCell ref="A112:D112"/>
    <mergeCell ref="E112:BD112"/>
    <mergeCell ref="BE112:BP112"/>
    <mergeCell ref="T105:AJ105"/>
    <mergeCell ref="AS105:BB105"/>
    <mergeCell ref="BC105:BP105"/>
    <mergeCell ref="BE111:BP111"/>
    <mergeCell ref="E110:BD110"/>
    <mergeCell ref="BQ110:CB110"/>
    <mergeCell ref="BQ107:CB107"/>
    <mergeCell ref="BQ108:CB108"/>
    <mergeCell ref="BE107:BP107"/>
    <mergeCell ref="BQ109:CB109"/>
    <mergeCell ref="E115:BD115"/>
    <mergeCell ref="BC141:BP141"/>
    <mergeCell ref="A118:D119"/>
    <mergeCell ref="BE115:BP115"/>
    <mergeCell ref="A115:D115"/>
    <mergeCell ref="BE118:BP119"/>
    <mergeCell ref="E116:BD116"/>
    <mergeCell ref="E118:BD118"/>
    <mergeCell ref="BQ115:CB115"/>
    <mergeCell ref="A102:D102"/>
    <mergeCell ref="E102:AM102"/>
    <mergeCell ref="A108:D108"/>
    <mergeCell ref="E107:BD107"/>
    <mergeCell ref="BE110:BP110"/>
    <mergeCell ref="E129:BD129"/>
    <mergeCell ref="A120:D122"/>
    <mergeCell ref="E121:BD121"/>
    <mergeCell ref="A107:D107"/>
    <mergeCell ref="A111:D111"/>
    <mergeCell ref="E111:BD111"/>
    <mergeCell ref="E109:BD109"/>
    <mergeCell ref="E126:BD126"/>
    <mergeCell ref="BE125:BP126"/>
    <mergeCell ref="E125:BD125"/>
    <mergeCell ref="BQ111:CB111"/>
    <mergeCell ref="A123:D124"/>
    <mergeCell ref="BE123:BP124"/>
    <mergeCell ref="E122:BD122"/>
    <mergeCell ref="BQ116:CB117"/>
    <mergeCell ref="E117:BD117"/>
    <mergeCell ref="BE116:BP117"/>
    <mergeCell ref="BQ118:CB119"/>
    <mergeCell ref="BQ120:CB122"/>
    <mergeCell ref="BE120:BP122"/>
    <mergeCell ref="E119:BD119"/>
    <mergeCell ref="BN144:CB144"/>
    <mergeCell ref="T141:AJ141"/>
    <mergeCell ref="AS141:BB141"/>
    <mergeCell ref="A144:D144"/>
    <mergeCell ref="BB144:BM144"/>
    <mergeCell ref="BQ133:CB133"/>
    <mergeCell ref="E113:BD113"/>
    <mergeCell ref="A113:D114"/>
    <mergeCell ref="E114:BD114"/>
    <mergeCell ref="BQ113:CB114"/>
    <mergeCell ref="BQ123:CB124"/>
    <mergeCell ref="E123:BD123"/>
    <mergeCell ref="BE113:BP114"/>
    <mergeCell ref="E124:BD124"/>
    <mergeCell ref="E120:BD120"/>
    <mergeCell ref="A135:CB137"/>
    <mergeCell ref="A139:CB139"/>
    <mergeCell ref="A143:D143"/>
    <mergeCell ref="BE131:BP132"/>
    <mergeCell ref="E131:BD131"/>
    <mergeCell ref="BQ131:CB132"/>
    <mergeCell ref="A131:D132"/>
    <mergeCell ref="BN150:CB150"/>
    <mergeCell ref="A152:CB152"/>
    <mergeCell ref="E144:AM144"/>
    <mergeCell ref="AN144:BA144"/>
    <mergeCell ref="E143:AM143"/>
    <mergeCell ref="AN143:BA143"/>
    <mergeCell ref="BB143:BM143"/>
    <mergeCell ref="BN143:CB143"/>
    <mergeCell ref="BQ125:CB126"/>
    <mergeCell ref="E128:BD128"/>
    <mergeCell ref="A133:D133"/>
    <mergeCell ref="E133:BD133"/>
    <mergeCell ref="BE133:BP133"/>
    <mergeCell ref="BQ127:CB128"/>
    <mergeCell ref="A129:D130"/>
    <mergeCell ref="BE129:BP130"/>
    <mergeCell ref="E132:BD132"/>
    <mergeCell ref="A156:D156"/>
    <mergeCell ref="E156:AM156"/>
    <mergeCell ref="AN156:BA156"/>
    <mergeCell ref="BB156:BI156"/>
    <mergeCell ref="A150:D150"/>
    <mergeCell ref="E150:AM150"/>
    <mergeCell ref="AN150:BA150"/>
    <mergeCell ref="BN149:CB149"/>
    <mergeCell ref="AS154:BB154"/>
    <mergeCell ref="A149:D149"/>
    <mergeCell ref="E145:AM145"/>
    <mergeCell ref="AN145:BA145"/>
    <mergeCell ref="BB145:BM145"/>
    <mergeCell ref="BB149:BM149"/>
    <mergeCell ref="A146:D146"/>
    <mergeCell ref="E146:AM146"/>
    <mergeCell ref="E147:AM147"/>
    <mergeCell ref="BN145:CB145"/>
    <mergeCell ref="AN147:BA147"/>
    <mergeCell ref="BN148:CB148"/>
    <mergeCell ref="AN146:BA146"/>
    <mergeCell ref="BB146:BM146"/>
    <mergeCell ref="BN147:CB147"/>
    <mergeCell ref="BN146:CB146"/>
    <mergeCell ref="BB148:BM148"/>
    <mergeCell ref="BB147:BM147"/>
    <mergeCell ref="AN148:BA148"/>
    <mergeCell ref="A148:D148"/>
    <mergeCell ref="E148:AM148"/>
    <mergeCell ref="A145:D145"/>
    <mergeCell ref="A147:D147"/>
    <mergeCell ref="BC154:BP154"/>
    <mergeCell ref="A157:D157"/>
    <mergeCell ref="E157:AM157"/>
    <mergeCell ref="AN157:BA157"/>
    <mergeCell ref="BB157:BI157"/>
    <mergeCell ref="E149:AM149"/>
    <mergeCell ref="AN149:BA149"/>
    <mergeCell ref="T154:AJ154"/>
    <mergeCell ref="BB150:BM150"/>
    <mergeCell ref="BJ157:CB157"/>
    <mergeCell ref="A171:D171"/>
    <mergeCell ref="A158:D158"/>
    <mergeCell ref="E158:AM158"/>
    <mergeCell ref="AN158:BA158"/>
    <mergeCell ref="A166:CB166"/>
    <mergeCell ref="A163:D163"/>
    <mergeCell ref="E163:AM163"/>
    <mergeCell ref="AN163:BA163"/>
    <mergeCell ref="A162:D162"/>
    <mergeCell ref="BB171:BM171"/>
    <mergeCell ref="BB158:BI158"/>
    <mergeCell ref="BJ158:CB158"/>
    <mergeCell ref="BJ156:CB156"/>
    <mergeCell ref="BJ164:CB164"/>
    <mergeCell ref="BJ161:CB161"/>
    <mergeCell ref="BB163:BI163"/>
    <mergeCell ref="BJ163:CB163"/>
    <mergeCell ref="BB162:BI162"/>
    <mergeCell ref="BJ162:CB162"/>
    <mergeCell ref="E162:AM162"/>
    <mergeCell ref="BJ160:CB160"/>
    <mergeCell ref="E161:AM161"/>
    <mergeCell ref="AN161:BA161"/>
    <mergeCell ref="T168:AJ168"/>
    <mergeCell ref="AS168:BB168"/>
    <mergeCell ref="BC168:BP168"/>
    <mergeCell ref="E171:AM171"/>
    <mergeCell ref="AN171:BA171"/>
    <mergeCell ref="A161:D161"/>
    <mergeCell ref="BB161:BI161"/>
    <mergeCell ref="BN171:CB171"/>
    <mergeCell ref="A159:D159"/>
    <mergeCell ref="E159:AM159"/>
    <mergeCell ref="AN159:BA159"/>
    <mergeCell ref="BB159:BI159"/>
    <mergeCell ref="AN162:BA162"/>
    <mergeCell ref="A170:D170"/>
    <mergeCell ref="E170:AM170"/>
    <mergeCell ref="A164:D164"/>
    <mergeCell ref="BB170:BM170"/>
    <mergeCell ref="BB164:BI164"/>
    <mergeCell ref="BJ159:CB159"/>
    <mergeCell ref="A160:D160"/>
    <mergeCell ref="E160:AM160"/>
    <mergeCell ref="AN160:BA160"/>
    <mergeCell ref="BB160:BI160"/>
    <mergeCell ref="E164:AM164"/>
    <mergeCell ref="AN164:BA164"/>
    <mergeCell ref="BN188:CB188"/>
    <mergeCell ref="BN184:CB184"/>
    <mergeCell ref="BN172:CB172"/>
    <mergeCell ref="BN176:CB176"/>
    <mergeCell ref="BN175:CB175"/>
    <mergeCell ref="BN177:CB177"/>
    <mergeCell ref="BC182:BP182"/>
    <mergeCell ref="BB177:BM177"/>
    <mergeCell ref="BB173:BM173"/>
    <mergeCell ref="AN170:BA170"/>
    <mergeCell ref="BN170:CB170"/>
    <mergeCell ref="A176:D176"/>
    <mergeCell ref="E176:AM176"/>
    <mergeCell ref="AN176:BA176"/>
    <mergeCell ref="BB176:BM176"/>
    <mergeCell ref="BN173:CB173"/>
    <mergeCell ref="A174:D174"/>
    <mergeCell ref="E174:AM174"/>
    <mergeCell ref="AN174:BA174"/>
    <mergeCell ref="BN174:CB174"/>
    <mergeCell ref="A186:D186"/>
    <mergeCell ref="E186:AM186"/>
    <mergeCell ref="A188:D188"/>
    <mergeCell ref="E188:AM188"/>
    <mergeCell ref="A172:D172"/>
    <mergeCell ref="E172:AM172"/>
    <mergeCell ref="AN172:BA172"/>
    <mergeCell ref="BB172:BM172"/>
    <mergeCell ref="AN177:BA177"/>
    <mergeCell ref="E173:AM173"/>
    <mergeCell ref="AN173:BA173"/>
    <mergeCell ref="AN175:BA175"/>
    <mergeCell ref="E177:AM177"/>
    <mergeCell ref="BN186:CB186"/>
    <mergeCell ref="A179:CB179"/>
    <mergeCell ref="A180:CB180"/>
    <mergeCell ref="A184:D184"/>
    <mergeCell ref="E184:AM184"/>
    <mergeCell ref="T182:AJ182"/>
    <mergeCell ref="AN184:BA184"/>
    <mergeCell ref="BB184:BM184"/>
    <mergeCell ref="AN186:BA186"/>
    <mergeCell ref="BB175:BM175"/>
    <mergeCell ref="A173:D173"/>
    <mergeCell ref="AS182:BB182"/>
    <mergeCell ref="A175:D175"/>
    <mergeCell ref="E175:AM175"/>
    <mergeCell ref="A185:D185"/>
    <mergeCell ref="E185:AM185"/>
    <mergeCell ref="A177:D177"/>
    <mergeCell ref="BB174:BM174"/>
    <mergeCell ref="A203:D203"/>
    <mergeCell ref="E203:AI203"/>
    <mergeCell ref="BP204:CB204"/>
    <mergeCell ref="BN190:CB190"/>
    <mergeCell ref="AN185:BA185"/>
    <mergeCell ref="BB185:BM185"/>
    <mergeCell ref="BN185:CB185"/>
    <mergeCell ref="BN187:CB187"/>
    <mergeCell ref="BN191:CB191"/>
    <mergeCell ref="BN189:CB189"/>
    <mergeCell ref="A198:CB198"/>
    <mergeCell ref="A201:D201"/>
    <mergeCell ref="BE201:BO201"/>
    <mergeCell ref="A189:D189"/>
    <mergeCell ref="E189:AM189"/>
    <mergeCell ref="AN189:BA189"/>
    <mergeCell ref="BB189:BM189"/>
    <mergeCell ref="A187:D187"/>
    <mergeCell ref="E187:AM187"/>
    <mergeCell ref="AN187:BA187"/>
    <mergeCell ref="BB187:BM187"/>
    <mergeCell ref="AN191:BA191"/>
    <mergeCell ref="AN190:BA190"/>
    <mergeCell ref="BB190:BM190"/>
    <mergeCell ref="BP201:CB201"/>
    <mergeCell ref="AS199:BB199"/>
    <mergeCell ref="BC199:BP199"/>
    <mergeCell ref="A190:D190"/>
    <mergeCell ref="E190:AM190"/>
    <mergeCell ref="BB186:BM186"/>
    <mergeCell ref="AN188:BA188"/>
    <mergeCell ref="BB188:BM188"/>
    <mergeCell ref="A205:D205"/>
    <mergeCell ref="E205:AI205"/>
    <mergeCell ref="AJ205:AT205"/>
    <mergeCell ref="AU205:BD205"/>
    <mergeCell ref="A207:D207"/>
    <mergeCell ref="E207:AI207"/>
    <mergeCell ref="A208:D208"/>
    <mergeCell ref="E208:AI208"/>
    <mergeCell ref="BB191:BM191"/>
    <mergeCell ref="AJ204:AT204"/>
    <mergeCell ref="AU204:BD204"/>
    <mergeCell ref="BE202:BO202"/>
    <mergeCell ref="BE204:BO204"/>
    <mergeCell ref="E206:AI206"/>
    <mergeCell ref="A204:D204"/>
    <mergeCell ref="E204:AI204"/>
    <mergeCell ref="A202:D202"/>
    <mergeCell ref="E202:AI202"/>
    <mergeCell ref="AJ202:AT202"/>
    <mergeCell ref="AU202:BD202"/>
    <mergeCell ref="A194:CB194"/>
    <mergeCell ref="S196:CB196"/>
    <mergeCell ref="E201:AI201"/>
    <mergeCell ref="AJ201:AT201"/>
    <mergeCell ref="AU201:BD201"/>
    <mergeCell ref="A191:D191"/>
    <mergeCell ref="E191:AM191"/>
    <mergeCell ref="BP202:CB202"/>
    <mergeCell ref="AJ203:AT203"/>
    <mergeCell ref="AU203:BD203"/>
    <mergeCell ref="BE203:BO203"/>
    <mergeCell ref="BP203:CB203"/>
    <mergeCell ref="BC212:BP212"/>
    <mergeCell ref="AN217:AV217"/>
    <mergeCell ref="AW217:BI217"/>
    <mergeCell ref="AW216:BI216"/>
    <mergeCell ref="BJ216:CB216"/>
    <mergeCell ref="BJ214:CB214"/>
    <mergeCell ref="BJ217:CB217"/>
    <mergeCell ref="AJ208:AT208"/>
    <mergeCell ref="AU208:BD208"/>
    <mergeCell ref="BE205:BO205"/>
    <mergeCell ref="AJ207:AT207"/>
    <mergeCell ref="BP206:CB206"/>
    <mergeCell ref="BE207:BO207"/>
    <mergeCell ref="AU207:BD207"/>
    <mergeCell ref="BE206:BO206"/>
    <mergeCell ref="BP207:CB207"/>
    <mergeCell ref="BE208:BO208"/>
    <mergeCell ref="AN215:AV215"/>
    <mergeCell ref="AW215:BI215"/>
    <mergeCell ref="A214:D214"/>
    <mergeCell ref="E214:AM214"/>
    <mergeCell ref="A220:D220"/>
    <mergeCell ref="E220:AM220"/>
    <mergeCell ref="AN220:AV220"/>
    <mergeCell ref="AW220:BI220"/>
    <mergeCell ref="AN218:AV218"/>
    <mergeCell ref="AW218:BI218"/>
    <mergeCell ref="A219:D219"/>
    <mergeCell ref="E219:AM219"/>
    <mergeCell ref="E215:AM215"/>
    <mergeCell ref="BJ215:CB215"/>
    <mergeCell ref="BP205:CB205"/>
    <mergeCell ref="A206:D206"/>
    <mergeCell ref="BE209:BO209"/>
    <mergeCell ref="BJ218:CB218"/>
    <mergeCell ref="AJ206:AT206"/>
    <mergeCell ref="AU206:BD206"/>
    <mergeCell ref="BP209:CB209"/>
    <mergeCell ref="A211:CB211"/>
    <mergeCell ref="A216:D216"/>
    <mergeCell ref="E216:AM216"/>
    <mergeCell ref="AN216:AV216"/>
    <mergeCell ref="A209:D209"/>
    <mergeCell ref="E209:AI209"/>
    <mergeCell ref="AJ209:AT209"/>
    <mergeCell ref="AU209:BD209"/>
    <mergeCell ref="AN214:AV214"/>
    <mergeCell ref="AW214:BI214"/>
    <mergeCell ref="A215:D215"/>
    <mergeCell ref="BP208:CB208"/>
    <mergeCell ref="AS212:BB212"/>
    <mergeCell ref="AS223:BB223"/>
    <mergeCell ref="BC223:BP223"/>
    <mergeCell ref="BP227:CB227"/>
    <mergeCell ref="BE231:BO231"/>
    <mergeCell ref="BP231:CB231"/>
    <mergeCell ref="AJ225:AT225"/>
    <mergeCell ref="AU225:BD225"/>
    <mergeCell ref="BE225:BO225"/>
    <mergeCell ref="AN219:AV219"/>
    <mergeCell ref="AW219:BI219"/>
    <mergeCell ref="BJ219:CB219"/>
    <mergeCell ref="A218:D218"/>
    <mergeCell ref="E218:AM218"/>
    <mergeCell ref="A217:D217"/>
    <mergeCell ref="E217:AM217"/>
    <mergeCell ref="BE227:BO227"/>
    <mergeCell ref="AJ227:AT227"/>
    <mergeCell ref="AU227:BD227"/>
    <mergeCell ref="BJ220:CB220"/>
    <mergeCell ref="AJ226:AT226"/>
    <mergeCell ref="A222:CB222"/>
    <mergeCell ref="BP226:CB226"/>
    <mergeCell ref="A226:D226"/>
    <mergeCell ref="A225:D225"/>
    <mergeCell ref="E225:AI225"/>
    <mergeCell ref="BP225:CB225"/>
    <mergeCell ref="E226:AI226"/>
    <mergeCell ref="BP228:CB228"/>
    <mergeCell ref="AU231:BD231"/>
    <mergeCell ref="BE233:BO233"/>
    <mergeCell ref="A243:D243"/>
    <mergeCell ref="AU232:BD232"/>
    <mergeCell ref="BE226:BO226"/>
    <mergeCell ref="BP233:CB233"/>
    <mergeCell ref="A233:D233"/>
    <mergeCell ref="E233:AI233"/>
    <mergeCell ref="A235:D235"/>
    <mergeCell ref="E235:AI235"/>
    <mergeCell ref="AJ235:AT235"/>
    <mergeCell ref="AU235:BD235"/>
    <mergeCell ref="AJ233:AT233"/>
    <mergeCell ref="AJ229:AT229"/>
    <mergeCell ref="AU229:BD229"/>
    <mergeCell ref="BE229:BO229"/>
    <mergeCell ref="E228:AI228"/>
    <mergeCell ref="AJ228:AT228"/>
    <mergeCell ref="BP229:CB229"/>
    <mergeCell ref="A228:D228"/>
    <mergeCell ref="A227:D227"/>
    <mergeCell ref="E227:AI227"/>
    <mergeCell ref="A231:D231"/>
    <mergeCell ref="E231:AI231"/>
    <mergeCell ref="AJ231:AT231"/>
    <mergeCell ref="A229:D229"/>
    <mergeCell ref="E229:AI229"/>
    <mergeCell ref="AU228:BD228"/>
    <mergeCell ref="BE228:BO228"/>
    <mergeCell ref="BD243:BN243"/>
    <mergeCell ref="E234:AI234"/>
    <mergeCell ref="AJ234:AT234"/>
    <mergeCell ref="AU234:BD234"/>
    <mergeCell ref="A254:D254"/>
    <mergeCell ref="A240:D240"/>
    <mergeCell ref="E240:AQ240"/>
    <mergeCell ref="AR240:BC240"/>
    <mergeCell ref="BD240:BN240"/>
    <mergeCell ref="A245:D245"/>
    <mergeCell ref="E245:AQ245"/>
    <mergeCell ref="AR245:BC245"/>
    <mergeCell ref="AS238:BB238"/>
    <mergeCell ref="BC238:BP238"/>
    <mergeCell ref="BE235:BO235"/>
    <mergeCell ref="BP235:CB235"/>
    <mergeCell ref="A237:CB237"/>
    <mergeCell ref="BE232:BO232"/>
    <mergeCell ref="BP232:CB232"/>
    <mergeCell ref="A232:D232"/>
    <mergeCell ref="E232:AI232"/>
    <mergeCell ref="AJ232:AT232"/>
    <mergeCell ref="AU233:BD233"/>
    <mergeCell ref="BO241:CB241"/>
    <mergeCell ref="A241:D241"/>
    <mergeCell ref="E241:AQ241"/>
    <mergeCell ref="E244:AQ244"/>
    <mergeCell ref="BO242:CB242"/>
    <mergeCell ref="BO244:CB244"/>
    <mergeCell ref="A242:D242"/>
    <mergeCell ref="BD242:BN242"/>
    <mergeCell ref="AR244:BC244"/>
    <mergeCell ref="BD244:BN244"/>
    <mergeCell ref="E242:AQ242"/>
    <mergeCell ref="AR242:BC242"/>
    <mergeCell ref="A234:D234"/>
    <mergeCell ref="BD284:BM284"/>
    <mergeCell ref="BD285:BM285"/>
    <mergeCell ref="A244:D244"/>
    <mergeCell ref="E243:AQ243"/>
    <mergeCell ref="BD245:BN245"/>
    <mergeCell ref="BO240:CB240"/>
    <mergeCell ref="AR241:BC241"/>
    <mergeCell ref="BD241:BN241"/>
    <mergeCell ref="E246:AQ246"/>
    <mergeCell ref="AN266:BC266"/>
    <mergeCell ref="A264:D264"/>
    <mergeCell ref="E264:AM264"/>
    <mergeCell ref="AN264:BC264"/>
    <mergeCell ref="A259:D259"/>
    <mergeCell ref="E259:AM259"/>
    <mergeCell ref="AN259:BC259"/>
    <mergeCell ref="A261:D261"/>
    <mergeCell ref="E261:AM261"/>
    <mergeCell ref="E263:AM263"/>
    <mergeCell ref="AN263:BC263"/>
    <mergeCell ref="BD262:BM262"/>
    <mergeCell ref="A262:D262"/>
    <mergeCell ref="E262:AM262"/>
    <mergeCell ref="AN262:BC262"/>
    <mergeCell ref="BD263:BM263"/>
    <mergeCell ref="A260:D260"/>
    <mergeCell ref="E260:AM260"/>
    <mergeCell ref="AN260:BC260"/>
    <mergeCell ref="BD260:BM260"/>
    <mergeCell ref="A257:D257"/>
    <mergeCell ref="A256:D256"/>
    <mergeCell ref="AR243:BC243"/>
    <mergeCell ref="BN329:CB329"/>
    <mergeCell ref="AS311:BB311"/>
    <mergeCell ref="BN274:CB274"/>
    <mergeCell ref="AS305:BB305"/>
    <mergeCell ref="BC305:BM305"/>
    <mergeCell ref="BN305:CB305"/>
    <mergeCell ref="BN269:CB269"/>
    <mergeCell ref="A271:CB271"/>
    <mergeCell ref="A274:D274"/>
    <mergeCell ref="BN275:CB275"/>
    <mergeCell ref="A290:CB290"/>
    <mergeCell ref="AS291:BB291"/>
    <mergeCell ref="BC291:BP291"/>
    <mergeCell ref="BN255:CB255"/>
    <mergeCell ref="A265:D265"/>
    <mergeCell ref="E265:AM265"/>
    <mergeCell ref="AN265:BC265"/>
    <mergeCell ref="BD265:BM265"/>
    <mergeCell ref="BN265:CB265"/>
    <mergeCell ref="A255:D255"/>
    <mergeCell ref="E255:AM255"/>
    <mergeCell ref="AN255:BC255"/>
    <mergeCell ref="BD255:BM255"/>
    <mergeCell ref="BN266:CB266"/>
    <mergeCell ref="A266:D266"/>
    <mergeCell ref="BD267:BM267"/>
    <mergeCell ref="AS298:BB298"/>
    <mergeCell ref="BC298:BM298"/>
    <mergeCell ref="A284:D284"/>
    <mergeCell ref="E284:BC284"/>
    <mergeCell ref="A285:D285"/>
    <mergeCell ref="E285:BC285"/>
    <mergeCell ref="A330:D330"/>
    <mergeCell ref="E330:AR330"/>
    <mergeCell ref="BD254:BM254"/>
    <mergeCell ref="A247:D247"/>
    <mergeCell ref="E247:AQ247"/>
    <mergeCell ref="AR247:BC247"/>
    <mergeCell ref="BD253:BM253"/>
    <mergeCell ref="AR246:BC246"/>
    <mergeCell ref="AS332:BB332"/>
    <mergeCell ref="BC332:BM332"/>
    <mergeCell ref="BC330:BM330"/>
    <mergeCell ref="BN312:CB312"/>
    <mergeCell ref="A314:CB314"/>
    <mergeCell ref="AS310:BB310"/>
    <mergeCell ref="A306:D306"/>
    <mergeCell ref="E306:AR306"/>
    <mergeCell ref="AS306:BB306"/>
    <mergeCell ref="BC306:BM306"/>
    <mergeCell ref="BN309:CB309"/>
    <mergeCell ref="A310:D310"/>
    <mergeCell ref="BC310:BM310"/>
    <mergeCell ref="E308:AR308"/>
    <mergeCell ref="BN306:CB306"/>
    <mergeCell ref="BC307:BM307"/>
    <mergeCell ref="E309:AR309"/>
    <mergeCell ref="A311:D311"/>
    <mergeCell ref="BN308:CB308"/>
    <mergeCell ref="AS329:BB329"/>
    <mergeCell ref="BC329:BM329"/>
    <mergeCell ref="A318:D318"/>
    <mergeCell ref="BC309:BM309"/>
    <mergeCell ref="A308:D308"/>
    <mergeCell ref="AM33:AY33"/>
    <mergeCell ref="E37:AL37"/>
    <mergeCell ref="AS308:BB308"/>
    <mergeCell ref="BC308:BM308"/>
    <mergeCell ref="Y392:AJ392"/>
    <mergeCell ref="AL392:BM392"/>
    <mergeCell ref="E332:AR332"/>
    <mergeCell ref="E339:AR339"/>
    <mergeCell ref="BC339:BM339"/>
    <mergeCell ref="BC327:BP327"/>
    <mergeCell ref="A326:CB326"/>
    <mergeCell ref="AS315:BB315"/>
    <mergeCell ref="BN339:CB339"/>
    <mergeCell ref="AS342:BB342"/>
    <mergeCell ref="AS340:BB340"/>
    <mergeCell ref="BC340:BM340"/>
    <mergeCell ref="BN340:CB340"/>
    <mergeCell ref="BN341:CB341"/>
    <mergeCell ref="AS339:BB339"/>
    <mergeCell ref="A337:D337"/>
    <mergeCell ref="E337:AR337"/>
    <mergeCell ref="AS337:BB337"/>
    <mergeCell ref="BC337:BM337"/>
    <mergeCell ref="BN337:CB337"/>
    <mergeCell ref="BN338:CB338"/>
    <mergeCell ref="A338:D338"/>
    <mergeCell ref="AS338:BB338"/>
    <mergeCell ref="BC338:BM338"/>
    <mergeCell ref="A331:D331"/>
    <mergeCell ref="E331:AR331"/>
    <mergeCell ref="BC331:BM331"/>
    <mergeCell ref="BN331:CB331"/>
    <mergeCell ref="BC318:BM318"/>
    <mergeCell ref="BC315:BP315"/>
    <mergeCell ref="A329:D329"/>
    <mergeCell ref="BN332:CB332"/>
    <mergeCell ref="A8:CB8"/>
    <mergeCell ref="A10:CB10"/>
    <mergeCell ref="A11:CB11"/>
    <mergeCell ref="A20:D20"/>
    <mergeCell ref="A13:AG13"/>
    <mergeCell ref="AH13:CB13"/>
    <mergeCell ref="A15:CB15"/>
    <mergeCell ref="A17:CB17"/>
    <mergeCell ref="AZ20:BM20"/>
    <mergeCell ref="AZ21:BM21"/>
    <mergeCell ref="AZ22:BM22"/>
    <mergeCell ref="E20:AL20"/>
    <mergeCell ref="E21:AL21"/>
    <mergeCell ref="E22:AL22"/>
    <mergeCell ref="A39:D39"/>
    <mergeCell ref="A23:D23"/>
    <mergeCell ref="A24:D24"/>
    <mergeCell ref="E23:AL23"/>
    <mergeCell ref="A26:D26"/>
    <mergeCell ref="A31:D31"/>
    <mergeCell ref="A35:D35"/>
    <mergeCell ref="T18:AJ18"/>
    <mergeCell ref="AS18:BB18"/>
    <mergeCell ref="BC18:BP18"/>
    <mergeCell ref="E32:AL32"/>
    <mergeCell ref="AM32:AY32"/>
    <mergeCell ref="AM35:AY35"/>
    <mergeCell ref="AM34:AY34"/>
    <mergeCell ref="AS297:BB297"/>
    <mergeCell ref="BC296:BM296"/>
    <mergeCell ref="AM37:AY37"/>
    <mergeCell ref="E25:AL25"/>
    <mergeCell ref="A398:B398"/>
    <mergeCell ref="C398:E398"/>
    <mergeCell ref="E342:AR342"/>
    <mergeCell ref="O397:AN397"/>
    <mergeCell ref="AQ397:AY397"/>
    <mergeCell ref="AL394:BM394"/>
    <mergeCell ref="A340:D340"/>
    <mergeCell ref="F398:G398"/>
    <mergeCell ref="H398:X398"/>
    <mergeCell ref="A60:D60"/>
    <mergeCell ref="Y398:AA398"/>
    <mergeCell ref="AB398:AD398"/>
    <mergeCell ref="Y395:AJ395"/>
    <mergeCell ref="A332:D332"/>
    <mergeCell ref="A339:D339"/>
    <mergeCell ref="A319:D319"/>
    <mergeCell ref="E60:AL60"/>
    <mergeCell ref="A342:D342"/>
    <mergeCell ref="E61:AL61"/>
    <mergeCell ref="A341:D341"/>
    <mergeCell ref="E341:AR341"/>
    <mergeCell ref="AS330:BB330"/>
    <mergeCell ref="BC342:BM342"/>
    <mergeCell ref="AS341:BB341"/>
    <mergeCell ref="BC341:BM341"/>
    <mergeCell ref="BA397:BV397"/>
    <mergeCell ref="E338:AR338"/>
    <mergeCell ref="AS318:BB318"/>
    <mergeCell ref="AM39:AY39"/>
    <mergeCell ref="A56:D56"/>
    <mergeCell ref="BN318:CB318"/>
    <mergeCell ref="AS331:BB331"/>
    <mergeCell ref="AL395:BM395"/>
    <mergeCell ref="O396:AN396"/>
    <mergeCell ref="BA396:BV396"/>
    <mergeCell ref="E340:AR340"/>
    <mergeCell ref="BN342:CB342"/>
    <mergeCell ref="BN330:CB330"/>
    <mergeCell ref="AS327:BB327"/>
    <mergeCell ref="BN20:CB20"/>
    <mergeCell ref="BN21:CB21"/>
    <mergeCell ref="AZ28:BM28"/>
    <mergeCell ref="BN25:CB25"/>
    <mergeCell ref="BN31:CB31"/>
    <mergeCell ref="BN26:CB26"/>
    <mergeCell ref="BN27:CB27"/>
    <mergeCell ref="BN28:CB28"/>
    <mergeCell ref="BN32:CB32"/>
    <mergeCell ref="BN40:CB40"/>
    <mergeCell ref="AZ40:BM40"/>
    <mergeCell ref="AZ41:BM41"/>
    <mergeCell ref="AZ45:BM45"/>
    <mergeCell ref="BN45:CB45"/>
    <mergeCell ref="AZ42:BM42"/>
    <mergeCell ref="BN42:CB42"/>
    <mergeCell ref="BN41:CB41"/>
    <mergeCell ref="AZ61:BM61"/>
    <mergeCell ref="AM55:AY55"/>
    <mergeCell ref="E329:AR329"/>
    <mergeCell ref="BN295:CB295"/>
    <mergeCell ref="A22:D22"/>
    <mergeCell ref="AM54:AY54"/>
    <mergeCell ref="E310:AR310"/>
    <mergeCell ref="AL391:BM391"/>
    <mergeCell ref="A32:D32"/>
    <mergeCell ref="AM36:AY36"/>
    <mergeCell ref="E276:BC276"/>
    <mergeCell ref="BN22:CB22"/>
    <mergeCell ref="BN23:CB23"/>
    <mergeCell ref="BN30:CB30"/>
    <mergeCell ref="AZ23:BM23"/>
    <mergeCell ref="AZ56:BM56"/>
    <mergeCell ref="A47:D47"/>
    <mergeCell ref="A54:D54"/>
    <mergeCell ref="A55:D55"/>
    <mergeCell ref="E47:AL47"/>
    <mergeCell ref="E55:AL55"/>
    <mergeCell ref="AZ36:BM36"/>
    <mergeCell ref="BN33:CB33"/>
    <mergeCell ref="BN39:CB39"/>
    <mergeCell ref="AZ37:BM37"/>
    <mergeCell ref="BN37:CB37"/>
    <mergeCell ref="AM24:AY24"/>
    <mergeCell ref="AZ39:BM39"/>
    <mergeCell ref="AZ24:BM24"/>
    <mergeCell ref="AM30:AY30"/>
    <mergeCell ref="AZ30:BM30"/>
    <mergeCell ref="A43:D43"/>
    <mergeCell ref="A41:D41"/>
    <mergeCell ref="E41:AL41"/>
    <mergeCell ref="E54:AL54"/>
    <mergeCell ref="A59:D59"/>
    <mergeCell ref="E49:AL49"/>
    <mergeCell ref="A37:D37"/>
    <mergeCell ref="E266:AM266"/>
    <mergeCell ref="A267:D267"/>
    <mergeCell ref="AM25:AY25"/>
    <mergeCell ref="AZ25:BM25"/>
    <mergeCell ref="AZ26:BM26"/>
    <mergeCell ref="AM20:AY20"/>
    <mergeCell ref="AM21:AY21"/>
    <mergeCell ref="AM22:AY22"/>
    <mergeCell ref="AM23:AY23"/>
    <mergeCell ref="E24:AL24"/>
    <mergeCell ref="AM42:AY42"/>
    <mergeCell ref="E26:AL26"/>
    <mergeCell ref="E59:AL59"/>
    <mergeCell ref="A42:D42"/>
    <mergeCell ref="E42:AL42"/>
    <mergeCell ref="A45:D45"/>
    <mergeCell ref="A46:D46"/>
    <mergeCell ref="E45:AL45"/>
    <mergeCell ref="E52:AL52"/>
    <mergeCell ref="A48:D48"/>
    <mergeCell ref="A53:D53"/>
    <mergeCell ref="E53:AL53"/>
    <mergeCell ref="A21:D21"/>
    <mergeCell ref="A25:D25"/>
    <mergeCell ref="AM28:AY28"/>
    <mergeCell ref="AM26:AY26"/>
    <mergeCell ref="AM51:AY51"/>
    <mergeCell ref="A27:D27"/>
    <mergeCell ref="E27:AL27"/>
    <mergeCell ref="AM27:AY27"/>
    <mergeCell ref="E300:AR300"/>
    <mergeCell ref="AS300:BB300"/>
    <mergeCell ref="AM40:AY40"/>
    <mergeCell ref="AM41:AY41"/>
    <mergeCell ref="E51:AL51"/>
    <mergeCell ref="A52:D52"/>
    <mergeCell ref="E36:AL36"/>
    <mergeCell ref="A61:D61"/>
    <mergeCell ref="BN24:CB24"/>
    <mergeCell ref="AZ51:BM51"/>
    <mergeCell ref="BN51:CB51"/>
    <mergeCell ref="A28:D28"/>
    <mergeCell ref="E28:AL28"/>
    <mergeCell ref="A34:D34"/>
    <mergeCell ref="A33:D33"/>
    <mergeCell ref="A36:D36"/>
    <mergeCell ref="A38:D38"/>
    <mergeCell ref="A30:D30"/>
    <mergeCell ref="E30:AL30"/>
    <mergeCell ref="E31:AL31"/>
    <mergeCell ref="E35:AL35"/>
    <mergeCell ref="E34:AL34"/>
    <mergeCell ref="E33:AL33"/>
    <mergeCell ref="AZ47:BM47"/>
    <mergeCell ref="AZ48:BM48"/>
    <mergeCell ref="E46:AL46"/>
    <mergeCell ref="AM46:AY46"/>
    <mergeCell ref="AZ46:BM46"/>
    <mergeCell ref="AM50:AY50"/>
    <mergeCell ref="AZ50:BM50"/>
    <mergeCell ref="E48:AL48"/>
    <mergeCell ref="A49:D49"/>
    <mergeCell ref="AM56:AY56"/>
    <mergeCell ref="AM59:AY59"/>
    <mergeCell ref="AM53:AY53"/>
    <mergeCell ref="BN56:CB56"/>
    <mergeCell ref="A65:CB65"/>
    <mergeCell ref="AZ35:BM35"/>
    <mergeCell ref="AZ34:BM34"/>
    <mergeCell ref="AS322:BB322"/>
    <mergeCell ref="BC322:BM322"/>
    <mergeCell ref="A324:D324"/>
    <mergeCell ref="E324:AR324"/>
    <mergeCell ref="BN323:CB323"/>
    <mergeCell ref="BC323:BM323"/>
    <mergeCell ref="BN322:CB322"/>
    <mergeCell ref="BN317:CB317"/>
    <mergeCell ref="A302:CB302"/>
    <mergeCell ref="BN288:CB288"/>
    <mergeCell ref="BC299:BM299"/>
    <mergeCell ref="BN299:CB299"/>
    <mergeCell ref="BC300:BM300"/>
    <mergeCell ref="BN300:CB300"/>
    <mergeCell ref="A288:D288"/>
    <mergeCell ref="E288:BC288"/>
    <mergeCell ref="BC312:BM312"/>
    <mergeCell ref="BN307:CB307"/>
    <mergeCell ref="A307:D307"/>
    <mergeCell ref="E307:AR307"/>
    <mergeCell ref="AS307:BB307"/>
    <mergeCell ref="E311:AR311"/>
    <mergeCell ref="E318:AR318"/>
    <mergeCell ref="AS309:BB309"/>
    <mergeCell ref="A299:D299"/>
    <mergeCell ref="AS321:BB321"/>
    <mergeCell ref="E267:AM267"/>
    <mergeCell ref="AN267:BC267"/>
    <mergeCell ref="E297:AR297"/>
    <mergeCell ref="BN296:CB296"/>
    <mergeCell ref="BN298:CB298"/>
    <mergeCell ref="BN297:CB297"/>
    <mergeCell ref="BC294:BM294"/>
    <mergeCell ref="BN294:CB294"/>
    <mergeCell ref="A293:D293"/>
    <mergeCell ref="E293:AR293"/>
    <mergeCell ref="AS293:BB293"/>
    <mergeCell ref="BC293:BM293"/>
    <mergeCell ref="A305:D305"/>
    <mergeCell ref="AS303:BB303"/>
    <mergeCell ref="BC303:BP303"/>
    <mergeCell ref="BN61:CB61"/>
    <mergeCell ref="BN259:CB259"/>
    <mergeCell ref="E95:AM95"/>
    <mergeCell ref="BD258:BM258"/>
    <mergeCell ref="BN256:CB256"/>
    <mergeCell ref="E257:AM257"/>
    <mergeCell ref="AN257:BC257"/>
    <mergeCell ref="BD257:BM257"/>
    <mergeCell ref="E253:AM253"/>
    <mergeCell ref="AJ86:AT86"/>
    <mergeCell ref="E86:AI86"/>
    <mergeCell ref="BN100:CB100"/>
    <mergeCell ref="AM61:AY61"/>
    <mergeCell ref="E299:AR299"/>
    <mergeCell ref="AS299:BB299"/>
    <mergeCell ref="A300:D300"/>
    <mergeCell ref="BD256:BM256"/>
    <mergeCell ref="AZ54:BM54"/>
    <mergeCell ref="AZ38:BM38"/>
    <mergeCell ref="BN101:CB101"/>
    <mergeCell ref="BN257:CB257"/>
    <mergeCell ref="E256:AM256"/>
    <mergeCell ref="AN256:BC256"/>
    <mergeCell ref="BN258:CB258"/>
    <mergeCell ref="AN253:BC253"/>
    <mergeCell ref="AZ27:BM27"/>
    <mergeCell ref="E40:AL40"/>
    <mergeCell ref="E56:AL56"/>
    <mergeCell ref="AM45:AY45"/>
    <mergeCell ref="AM31:AY31"/>
    <mergeCell ref="AZ31:BM31"/>
    <mergeCell ref="T66:AJ66"/>
    <mergeCell ref="BN54:CB54"/>
    <mergeCell ref="BN55:CB55"/>
    <mergeCell ref="BN59:CB59"/>
    <mergeCell ref="AZ53:BM53"/>
    <mergeCell ref="AZ32:BM32"/>
    <mergeCell ref="AM48:AY48"/>
    <mergeCell ref="BO243:CB243"/>
    <mergeCell ref="BO245:CB245"/>
    <mergeCell ref="AU226:BD226"/>
    <mergeCell ref="AM43:AY43"/>
    <mergeCell ref="AZ43:BM43"/>
    <mergeCell ref="AS66:BB66"/>
    <mergeCell ref="BC66:BP66"/>
    <mergeCell ref="AN258:BC258"/>
    <mergeCell ref="AN102:BA102"/>
    <mergeCell ref="BB102:BM102"/>
    <mergeCell ref="BD274:BM274"/>
    <mergeCell ref="BD277:BM277"/>
    <mergeCell ref="E274:BC274"/>
    <mergeCell ref="BD266:BM266"/>
    <mergeCell ref="E254:AM254"/>
    <mergeCell ref="AN254:BC254"/>
    <mergeCell ref="BC324:BM324"/>
    <mergeCell ref="A321:D321"/>
    <mergeCell ref="BD288:BM288"/>
    <mergeCell ref="A320:D320"/>
    <mergeCell ref="BC317:BM317"/>
    <mergeCell ref="AS323:BB323"/>
    <mergeCell ref="BN260:CB260"/>
    <mergeCell ref="BD259:BM259"/>
    <mergeCell ref="A258:D258"/>
    <mergeCell ref="E258:AM258"/>
    <mergeCell ref="BN287:CB287"/>
    <mergeCell ref="A287:D287"/>
    <mergeCell ref="E287:BC287"/>
    <mergeCell ref="BD287:BM287"/>
    <mergeCell ref="BN279:CB279"/>
    <mergeCell ref="BN277:CB277"/>
    <mergeCell ref="A278:D278"/>
    <mergeCell ref="BN261:CB261"/>
    <mergeCell ref="A280:D280"/>
    <mergeCell ref="E280:BC280"/>
    <mergeCell ref="BD280:BM280"/>
    <mergeCell ref="BN280:CB280"/>
    <mergeCell ref="A277:D277"/>
    <mergeCell ref="E277:BC277"/>
    <mergeCell ref="E305:AR305"/>
    <mergeCell ref="BN293:CB293"/>
    <mergeCell ref="A95:D95"/>
    <mergeCell ref="E43:AL43"/>
    <mergeCell ref="BN253:CB253"/>
    <mergeCell ref="BO247:CB247"/>
    <mergeCell ref="A249:CB249"/>
    <mergeCell ref="A252:D252"/>
    <mergeCell ref="E252:AM252"/>
    <mergeCell ref="AN252:BC252"/>
    <mergeCell ref="A76:D76"/>
    <mergeCell ref="E76:AI76"/>
    <mergeCell ref="AJ76:AW76"/>
    <mergeCell ref="AX76:BF76"/>
    <mergeCell ref="BG76:BO76"/>
    <mergeCell ref="BP76:CB76"/>
    <mergeCell ref="A246:D246"/>
    <mergeCell ref="BN43:CB43"/>
    <mergeCell ref="E39:AL39"/>
    <mergeCell ref="BD252:BM252"/>
    <mergeCell ref="AS250:BB250"/>
    <mergeCell ref="BC250:BP250"/>
    <mergeCell ref="BN50:CB50"/>
    <mergeCell ref="BN52:CB52"/>
    <mergeCell ref="BN49:CB49"/>
    <mergeCell ref="BN47:CB47"/>
    <mergeCell ref="BN48:CB48"/>
    <mergeCell ref="BN60:CB60"/>
    <mergeCell ref="BN53:CB53"/>
    <mergeCell ref="AM52:AY52"/>
    <mergeCell ref="AZ55:BM55"/>
    <mergeCell ref="AZ60:BM60"/>
    <mergeCell ref="AM47:AY47"/>
    <mergeCell ref="AM60:AY60"/>
    <mergeCell ref="BD279:BM279"/>
    <mergeCell ref="BN264:CB264"/>
    <mergeCell ref="BN262:CB262"/>
    <mergeCell ref="BN278:CB278"/>
    <mergeCell ref="BN263:CB263"/>
    <mergeCell ref="BN267:CB267"/>
    <mergeCell ref="A276:D276"/>
    <mergeCell ref="BD276:BM276"/>
    <mergeCell ref="BN276:CB276"/>
    <mergeCell ref="A275:D275"/>
    <mergeCell ref="BN254:CB254"/>
    <mergeCell ref="A253:D253"/>
    <mergeCell ref="A29:D29"/>
    <mergeCell ref="E29:AL29"/>
    <mergeCell ref="AM29:AY29"/>
    <mergeCell ref="AZ29:BM29"/>
    <mergeCell ref="BN29:CB29"/>
    <mergeCell ref="A44:D44"/>
    <mergeCell ref="E44:AL44"/>
    <mergeCell ref="AM44:AY44"/>
    <mergeCell ref="AZ44:BM44"/>
    <mergeCell ref="BN44:CB44"/>
    <mergeCell ref="A57:D57"/>
    <mergeCell ref="E57:AL57"/>
    <mergeCell ref="AM57:AY57"/>
    <mergeCell ref="AZ57:BM57"/>
    <mergeCell ref="BN57:CB57"/>
    <mergeCell ref="A58:D58"/>
    <mergeCell ref="E58:AL58"/>
    <mergeCell ref="AM58:AY58"/>
    <mergeCell ref="AZ58:BM58"/>
    <mergeCell ref="BN58:CB58"/>
    <mergeCell ref="A269:D269"/>
    <mergeCell ref="E269:AM269"/>
    <mergeCell ref="AN269:BC269"/>
    <mergeCell ref="BD269:BM269"/>
    <mergeCell ref="AS272:BB272"/>
    <mergeCell ref="BC272:BP272"/>
    <mergeCell ref="AZ33:BM33"/>
    <mergeCell ref="BN46:CB46"/>
    <mergeCell ref="BN36:CB36"/>
    <mergeCell ref="BN38:CB38"/>
    <mergeCell ref="BN35:CB35"/>
    <mergeCell ref="A40:D40"/>
    <mergeCell ref="AZ52:BM52"/>
    <mergeCell ref="AM49:AY49"/>
    <mergeCell ref="AZ49:BM49"/>
    <mergeCell ref="A50:D50"/>
    <mergeCell ref="E50:AL50"/>
    <mergeCell ref="A51:D51"/>
    <mergeCell ref="A230:D230"/>
    <mergeCell ref="E230:AI230"/>
    <mergeCell ref="AJ230:AT230"/>
    <mergeCell ref="AU230:BD230"/>
    <mergeCell ref="BE230:BO230"/>
    <mergeCell ref="BP230:CB230"/>
    <mergeCell ref="BN34:CB34"/>
    <mergeCell ref="BO246:CB246"/>
    <mergeCell ref="BN252:CB252"/>
    <mergeCell ref="BD246:BN246"/>
    <mergeCell ref="BD247:BN247"/>
    <mergeCell ref="AZ59:BM59"/>
    <mergeCell ref="E38:AL38"/>
    <mergeCell ref="AM38:AY38"/>
    <mergeCell ref="AN261:BC261"/>
    <mergeCell ref="BD261:BM261"/>
    <mergeCell ref="A263:D263"/>
    <mergeCell ref="A279:D279"/>
    <mergeCell ref="E279:BC279"/>
    <mergeCell ref="E278:BC278"/>
    <mergeCell ref="BD278:BM278"/>
    <mergeCell ref="A282:D282"/>
    <mergeCell ref="E282:BC282"/>
    <mergeCell ref="BD282:BM282"/>
    <mergeCell ref="BN282:CB282"/>
    <mergeCell ref="A283:D283"/>
    <mergeCell ref="E283:BC283"/>
    <mergeCell ref="BD283:BM283"/>
    <mergeCell ref="BN283:CB283"/>
    <mergeCell ref="A333:D333"/>
    <mergeCell ref="E333:AR333"/>
    <mergeCell ref="AS333:BB333"/>
    <mergeCell ref="BC333:BM333"/>
    <mergeCell ref="BN333:CB333"/>
    <mergeCell ref="A268:D268"/>
    <mergeCell ref="E268:AM268"/>
    <mergeCell ref="AN268:BC268"/>
    <mergeCell ref="BD268:BM268"/>
    <mergeCell ref="BN268:CB268"/>
    <mergeCell ref="A281:D281"/>
    <mergeCell ref="E281:BC281"/>
    <mergeCell ref="BD281:BM281"/>
    <mergeCell ref="BN281:CB281"/>
    <mergeCell ref="E275:BC275"/>
    <mergeCell ref="BD275:BM275"/>
    <mergeCell ref="BD264:BM264"/>
    <mergeCell ref="A334:D334"/>
    <mergeCell ref="E334:AR334"/>
    <mergeCell ref="AS334:BB334"/>
    <mergeCell ref="BC334:BM334"/>
    <mergeCell ref="BN334:CB334"/>
    <mergeCell ref="AS324:BB324"/>
    <mergeCell ref="A317:D317"/>
    <mergeCell ref="E317:AR317"/>
    <mergeCell ref="AS317:BB317"/>
    <mergeCell ref="A312:D312"/>
    <mergeCell ref="E312:AR312"/>
    <mergeCell ref="AS312:BB312"/>
    <mergeCell ref="A295:D295"/>
    <mergeCell ref="E295:AR295"/>
    <mergeCell ref="BN324:CB324"/>
    <mergeCell ref="A323:D323"/>
    <mergeCell ref="E323:AR323"/>
    <mergeCell ref="A322:D322"/>
    <mergeCell ref="E322:AR322"/>
    <mergeCell ref="A309:D309"/>
    <mergeCell ref="A296:D296"/>
    <mergeCell ref="BC321:BM321"/>
    <mergeCell ref="E319:AR319"/>
    <mergeCell ref="BN320:CB320"/>
    <mergeCell ref="E321:AR321"/>
    <mergeCell ref="BN321:CB321"/>
    <mergeCell ref="BN319:CB319"/>
    <mergeCell ref="E320:AR320"/>
    <mergeCell ref="AS320:BB320"/>
    <mergeCell ref="BC320:BM320"/>
    <mergeCell ref="AS319:BB319"/>
    <mergeCell ref="BC319:BM319"/>
    <mergeCell ref="A335:D335"/>
    <mergeCell ref="E335:AR335"/>
    <mergeCell ref="AS335:BB335"/>
    <mergeCell ref="BC335:BM335"/>
    <mergeCell ref="BN335:CB335"/>
    <mergeCell ref="A347:D347"/>
    <mergeCell ref="E347:AR347"/>
    <mergeCell ref="AS347:BB347"/>
    <mergeCell ref="BC347:BM347"/>
    <mergeCell ref="BN347:CB347"/>
    <mergeCell ref="A348:D348"/>
    <mergeCell ref="E348:AR348"/>
    <mergeCell ref="AS348:BB348"/>
    <mergeCell ref="BC348:BM348"/>
    <mergeCell ref="BN348:CB348"/>
    <mergeCell ref="A336:D336"/>
    <mergeCell ref="E336:AR336"/>
    <mergeCell ref="AS336:BB336"/>
    <mergeCell ref="BC336:BM336"/>
    <mergeCell ref="BN336:CB336"/>
    <mergeCell ref="BE234:BO234"/>
    <mergeCell ref="BP234:CB234"/>
    <mergeCell ref="A353:D353"/>
    <mergeCell ref="E353:AR353"/>
    <mergeCell ref="AS353:BB353"/>
    <mergeCell ref="BC353:BM353"/>
    <mergeCell ref="BN353:CB353"/>
    <mergeCell ref="A354:D354"/>
    <mergeCell ref="E354:AR354"/>
    <mergeCell ref="AS354:BB354"/>
    <mergeCell ref="BC354:BM354"/>
    <mergeCell ref="BN354:CB354"/>
    <mergeCell ref="A352:D352"/>
    <mergeCell ref="E352:AR352"/>
    <mergeCell ref="AS352:BB352"/>
    <mergeCell ref="BC352:BM352"/>
    <mergeCell ref="BN352:CB352"/>
    <mergeCell ref="A349:D349"/>
    <mergeCell ref="E349:AR349"/>
    <mergeCell ref="AS349:BB349"/>
    <mergeCell ref="BC349:BM349"/>
    <mergeCell ref="BN349:CB349"/>
    <mergeCell ref="A350:D350"/>
    <mergeCell ref="E350:AR350"/>
    <mergeCell ref="AS350:BB350"/>
    <mergeCell ref="BC350:BM350"/>
    <mergeCell ref="BN350:CB350"/>
    <mergeCell ref="A351:D351"/>
    <mergeCell ref="E351:AR351"/>
    <mergeCell ref="AS351:BB351"/>
    <mergeCell ref="BC351:BM351"/>
    <mergeCell ref="BN351:CB351"/>
  </mergeCells>
  <phoneticPr fontId="13" type="noConversion"/>
  <pageMargins left="0.78740157480314965" right="0.39370078740157483" top="0.27559055118110237" bottom="0.27559055118110237" header="0.27559055118110237" footer="0.27559055118110237"/>
  <pageSetup paperSize="9" scale="97" fitToHeight="22" orientation="portrait" r:id="rId1"/>
  <headerFooter alignWithMargins="0"/>
  <rowBreaks count="1" manualBreakCount="1">
    <brk id="374" max="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расчеты</vt:lpstr>
      <vt:lpstr>расчеты!Область_печати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galkin</dc:creator>
  <cp:lastModifiedBy>Главный бухгалтер</cp:lastModifiedBy>
  <cp:lastPrinted>2019-01-24T22:13:30Z</cp:lastPrinted>
  <dcterms:created xsi:type="dcterms:W3CDTF">2004-09-19T06:34:55Z</dcterms:created>
  <dcterms:modified xsi:type="dcterms:W3CDTF">2019-09-05T07:01:08Z</dcterms:modified>
</cp:coreProperties>
</file>